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192.168.1.67\mediqboy\vista\vacantes\Formato\"/>
    </mc:Choice>
  </mc:AlternateContent>
  <bookViews>
    <workbookView xWindow="90" yWindow="45" windowWidth="9360" windowHeight="4560" tabRatio="503"/>
  </bookViews>
  <sheets>
    <sheet name="HV1" sheetId="1" r:id="rId1"/>
    <sheet name="CHV1" sheetId="5" state="hidden" r:id="rId2"/>
    <sheet name="HV2" sheetId="2" r:id="rId3"/>
    <sheet name="CHV2" sheetId="6" state="hidden" r:id="rId4"/>
    <sheet name="HV3" sheetId="3" r:id="rId5"/>
    <sheet name="CHV3" sheetId="7" state="hidden" r:id="rId6"/>
    <sheet name="HV4" sheetId="4" r:id="rId7"/>
    <sheet name="CHV4" sheetId="8" state="hidden" r:id="rId8"/>
  </sheets>
  <definedNames>
    <definedName name="_DIA1">'HV4'!$X$40</definedName>
    <definedName name="_DIA2">'HV4'!$X$41</definedName>
    <definedName name="_NO1">'HV1'!$BO$22</definedName>
    <definedName name="_NO11">'HV1'!$K$61</definedName>
    <definedName name="_NO12">'HV1'!$K$63</definedName>
    <definedName name="_NO13">'HV2'!$I$39</definedName>
    <definedName name="_NO14">'HV2'!$J$43</definedName>
    <definedName name="_NO15">'HV2'!$J$46</definedName>
    <definedName name="_NO16">'HV3'!$O$65</definedName>
    <definedName name="_NO17">'HV3'!$AD$65</definedName>
    <definedName name="_NO18">'HV3'!$AS$65</definedName>
    <definedName name="_NO19">'HV4'!$R$58</definedName>
    <definedName name="_NO20">'HV4'!$R$61</definedName>
    <definedName name="_SI1">'HV1'!$BL$22</definedName>
    <definedName name="_SI11">'HV1'!$D$61</definedName>
    <definedName name="_SI12">'HV1'!$D$63</definedName>
    <definedName name="_SI13">'HV2'!$C$39</definedName>
    <definedName name="_SI14">'HV2'!$F$43</definedName>
    <definedName name="_SI15">'HV2'!$F$46</definedName>
    <definedName name="_SI16">'HV3'!$K$65</definedName>
    <definedName name="_SI17">'HV3'!$Z$65</definedName>
    <definedName name="_SI18">'HV3'!$AP$65</definedName>
    <definedName name="_SI19">'HV4'!$N$58</definedName>
    <definedName name="_SI20">'HV4'!$N$61</definedName>
    <definedName name="AAAAANTESENESTAEMPRESA">'HV1'!$AI$40</definedName>
    <definedName name="ACTUALEMPRESA">'HV3'!$C$10</definedName>
    <definedName name="ADISTANCIA">'HV2'!$BD$41</definedName>
    <definedName name="ADMINISTRACION">'HV2'!$AW$53</definedName>
    <definedName name="AFICIONES">'HV1'!$C$59</definedName>
    <definedName name="AGENCIA2">'HV3'!$AA$40</definedName>
    <definedName name="AGENCIA3">'HV3'!$AA$59</definedName>
    <definedName name="AGRUCULTURA">'HV2'!$K$53</definedName>
    <definedName name="ALIMENTOS">'HV2'!$L$63</definedName>
    <definedName name="ALQUILADA">'HV1'!$Q$53</definedName>
    <definedName name="AMIGO">'HV1'!$BH$43</definedName>
    <definedName name="ANUNCIO">'HV1'!$BD$43</definedName>
    <definedName name="AÑO.NAC">'HV1'!$BC$17</definedName>
    <definedName name="AÑOCURSADO">'HV2'!$AT$39</definedName>
    <definedName name="AÑOINGRESO">'HV3'!$AI$12</definedName>
    <definedName name="AÑOINGRESO1">'HV3'!$AI$30</definedName>
    <definedName name="AÑOINGRESO2">'HV3'!$AI$48</definedName>
    <definedName name="AÑORETIRO">'HV3'!$AQ$12</definedName>
    <definedName name="AÑORETIRO1">'HV3'!$AQ$30</definedName>
    <definedName name="AÑORETIRO2">'HV3'!$AQ$48</definedName>
    <definedName name="APELLIDO">'HV1'!$C$13</definedName>
    <definedName name="_xlnm.Print_Area" localSheetId="0">'HV1'!$X$129:$BI$134</definedName>
    <definedName name="_xlnm.Print_Area" localSheetId="2">'HV2'!$V$133:$BB$137</definedName>
    <definedName name="_xlnm.Print_Area" localSheetId="4">'HV3'!$T$111:$AZ$115</definedName>
    <definedName name="_xlnm.Print_Area" localSheetId="6">'HV4'!$Z$102:$AR$106</definedName>
    <definedName name="ASESORIAS">'HV2'!$AK$69</definedName>
    <definedName name="ASISTIO.NO2">'HV4'!$AM$41</definedName>
    <definedName name="ASISTIO.SI1">'HV4'!$AJ$41</definedName>
    <definedName name="ASISTIONO">'HV4'!$AM$40</definedName>
    <definedName name="ASISTIOSI">'HV4'!$AJ$40</definedName>
    <definedName name="ASPECTO1">'HV4'!$AH$44</definedName>
    <definedName name="ASPECTO2">'HV4'!$AH$45</definedName>
    <definedName name="ASPECTO3">'HV4'!$AH$46</definedName>
    <definedName name="ASPECTO4">'HV4'!$AH$47</definedName>
    <definedName name="ASPIRACIONSALARIAL">'HV1'!$BE$57</definedName>
    <definedName name="AUDITORIA">'HV2'!$AW$55</definedName>
    <definedName name="AUTOMOTORES">'HV2'!$Z$57</definedName>
    <definedName name="AUTORIZACION">'HV4'!$G$25</definedName>
    <definedName name="AVICULTURA">'HV2'!$K$55</definedName>
    <definedName name="BACHILLERATO">'HV2'!$D$26</definedName>
    <definedName name="BENEFICIARIO">'HV3'!$O$67</definedName>
    <definedName name="BODEGA">'HV2'!$AW$57</definedName>
    <definedName name="BUENO">'HV2'!$AD$44</definedName>
    <definedName name="BUENO1">'HV2'!$AD$43</definedName>
    <definedName name="BUENO10">'HV2'!$BC$47</definedName>
    <definedName name="BUENO11">'HV4'!$E$44</definedName>
    <definedName name="BUENO12">'HV4'!$E$45</definedName>
    <definedName name="BUENO13">'HV4'!$E$46</definedName>
    <definedName name="BUENO14">'HV4'!$E$47</definedName>
    <definedName name="BUENO15">'HV4'!$K$44</definedName>
    <definedName name="BUENO16">'HV4'!$K$45</definedName>
    <definedName name="BUENO17">'HV4'!$K$46</definedName>
    <definedName name="BUENO18">'HV4'!$K$47</definedName>
    <definedName name="BUENO19">'HV4'!$V$44</definedName>
    <definedName name="BUENO20">'HV4'!$V$45</definedName>
    <definedName name="BUENO21">'HV4'!$V$46</definedName>
    <definedName name="BUENO22">'HV4'!$V$47</definedName>
    <definedName name="BUENO23">'HV4'!$AC$44</definedName>
    <definedName name="BUENO24">'HV4'!$AC$45</definedName>
    <definedName name="BUENO25">'HV4'!$AC$46</definedName>
    <definedName name="BUENO26">'HV4'!$AC$47</definedName>
    <definedName name="BUENO3">'HV2'!$BC$43</definedName>
    <definedName name="BUENO4">'HV2'!$BC$44</definedName>
    <definedName name="BUENO55">'HV2'!$AO$46</definedName>
    <definedName name="BUENO6">'HV2'!$AO$47</definedName>
    <definedName name="BUENO7">'HV2'!$AV$46</definedName>
    <definedName name="BUENO8">'HV2'!$AV$47</definedName>
    <definedName name="BUENO9">'HV2'!$BC$46</definedName>
    <definedName name="C.C.">'HV1'!$P$25</definedName>
    <definedName name="CARGO">'HV3'!$AA$14</definedName>
    <definedName name="CARGO1">'HV3'!$AA$32</definedName>
    <definedName name="CARGO3">'HV3'!$AA$50</definedName>
    <definedName name="CARGOCONYUGE">'HV2'!$B$10</definedName>
    <definedName name="CARGODEINTERES">'HV1'!$AE$8</definedName>
    <definedName name="CARGOFINAL">'HV4'!$U$62</definedName>
    <definedName name="CARGOJEFE">'HV3'!$S$12</definedName>
    <definedName name="CARGOJEFE2">'HV3'!$S$48</definedName>
    <definedName name="CARGOJEFEINM1">'HV3'!$S$30</definedName>
    <definedName name="CARGOJEFEINMEDIATO">'HV3'!$C$12</definedName>
    <definedName name="CATEGORIA">'HV1'!$BH$30</definedName>
    <definedName name="CAUCHO">'HV2'!$L$77</definedName>
    <definedName name="CEDULA">'HV4'!$AJ$33</definedName>
    <definedName name="CEDULAEXPEDIDAEN">'HV1'!$AB$27</definedName>
    <definedName name="CELULAR">'HV1'!$AH$17</definedName>
    <definedName name="CIUDAD">'HV1'!$AK$15</definedName>
    <definedName name="CIUDADCONYUGE">'HV2'!$AU$10</definedName>
    <definedName name="COD.CARGO">'HV1'!$BK$8</definedName>
    <definedName name="COMERCIAL">'HV2'!$D$28</definedName>
    <definedName name="COMERCIO">'HV2'!$Y$73</definedName>
    <definedName name="COMINICACIONES">'HV2'!$Y$79</definedName>
    <definedName name="COMPRAS">'HV2'!$AW$59</definedName>
    <definedName name="CONCEPTOS">'HV1'!$C$57</definedName>
    <definedName name="CONCLUSION1">'HV4'!$E$49</definedName>
    <definedName name="CONCLUSION2">'HV4'!$B$50</definedName>
    <definedName name="CONCLUSION3">'HV4'!$B$51</definedName>
    <definedName name="CONCLUSION4">'HV4'!$B$52</definedName>
    <definedName name="CONCLUSION5">'HV4'!$E$53</definedName>
    <definedName name="CONCLUSION6">'HV4'!$B$54</definedName>
    <definedName name="CONCLUSION7">'HV4'!$B$55</definedName>
    <definedName name="CONCLUSION8">'HV4'!$B$56</definedName>
    <definedName name="CONSTRUCCION">'HV2'!$Y$71</definedName>
    <definedName name="CONTABILIDAD">'HV2'!$AW$61</definedName>
    <definedName name="CONTACTODIRECTO">'HV3'!$AA$20</definedName>
    <definedName name="CONTRATOAGENCIA">'HV3'!$AA$22</definedName>
    <definedName name="CONTRATODIRECTO">'HV3'!$AA$38</definedName>
    <definedName name="CONTRATODIRECTO3">'HV3'!$AA$57</definedName>
    <definedName name="COSTOS">'HV2'!$AW$63</definedName>
    <definedName name="COTIZANTE">'HV3'!$I$67</definedName>
    <definedName name="CREDITO">'HV2'!$AW$65</definedName>
    <definedName name="CUAL25">'HV3'!$AL$20</definedName>
    <definedName name="CUAL26">'HV3'!$AL$38</definedName>
    <definedName name="CUAL27">'HV3'!$AL$57</definedName>
    <definedName name="CUAL28">'HV3'!$D$66</definedName>
    <definedName name="CUAL29">'HV3'!$AJ$66</definedName>
    <definedName name="CUALCONOCIMIENTOEXISTENCIAVACANTE">'HV1'!$BL$43</definedName>
    <definedName name="CUALES10">'HV2'!$AA$79</definedName>
    <definedName name="CUALES11">'HV2'!$AK$77</definedName>
    <definedName name="CUALES12">'HV2'!$AK$79</definedName>
    <definedName name="CUALES13">'HV2'!$BD$59</definedName>
    <definedName name="CUALES14">'HV2'!$AZ$61</definedName>
    <definedName name="CUALES15">'HV2'!$AZ$62</definedName>
    <definedName name="CUALES16">'HV2'!$AZ$64</definedName>
    <definedName name="CUALES17">'HV2'!$AZ$66</definedName>
    <definedName name="CUALES18">'HV2'!$AZ$68</definedName>
    <definedName name="CUALES19">'HV2'!$AZ$70</definedName>
    <definedName name="CUALES2">'HV1'!$AU$59</definedName>
    <definedName name="CUALES20">'HV2'!$AZ$72</definedName>
    <definedName name="CUALES21">'HV2'!$AZ$74</definedName>
    <definedName name="CUALES22">'HV2'!$AZ$76</definedName>
    <definedName name="CUALES23">'HV2'!$AZ$78</definedName>
    <definedName name="CUALES3">'HV1'!$Y$61</definedName>
    <definedName name="CUALES4">'HV1'!$Y$63</definedName>
    <definedName name="CUALES5">'HV2'!$N$65</definedName>
    <definedName name="CUALES6">'HV2'!$N$67</definedName>
    <definedName name="CUALES7">'HV2'!$Z$65</definedName>
    <definedName name="CUALES8">'HV2'!$Z$67</definedName>
    <definedName name="CUALES9">'HV2'!$AA$77</definedName>
    <definedName name="CUERO">'HV2'!$L$69</definedName>
    <definedName name="CURSADOS1">'HV2'!$T$25</definedName>
    <definedName name="CURSADOS2">'HV2'!$T$26</definedName>
    <definedName name="CURSADOS3">'HV2'!$T$28</definedName>
    <definedName name="CURSADOS4">'HV2'!$T$30</definedName>
    <definedName name="CURSADOS5">'HV2'!$T$32</definedName>
    <definedName name="CURSADOS6">'HV2'!$T$33</definedName>
    <definedName name="CURSADOS7">'HV2'!$T$35</definedName>
    <definedName name="DD">'HV1'!$J$8</definedName>
    <definedName name="DDANTESENESTAEMPRESA">'HV1'!$AD$40</definedName>
    <definedName name="DEPENDENCIA.PARIENTE">'HV1'!$Z$45</definedName>
    <definedName name="DEPENDENCIAQUIENRECOMIENDA">'HV1'!$BH$40</definedName>
    <definedName name="DIA.NAC">'HV1'!$AT$17</definedName>
    <definedName name="DIAINGRESO1">'HV3'!$AA$30</definedName>
    <definedName name="DIAINGRESO2">'HV3'!$AA$48</definedName>
    <definedName name="DIARETIRO">'HV3'!$AL$12</definedName>
    <definedName name="DIARETIRO1">'HV3'!$AL$30</definedName>
    <definedName name="DIARETIRO2">'HV3'!$AL$48</definedName>
    <definedName name="DIR.ACTUALEMPRESA">'HV3'!$W$10</definedName>
    <definedName name="DIR.FAMILIAR1">'HV4'!$AD$16</definedName>
    <definedName name="DIR.REFERENCIA1">'HV4'!$AD$10</definedName>
    <definedName name="DIR.REFERENCIA2">'HV4'!$AD$13</definedName>
    <definedName name="DIRECCIONBARRIO">'HV1'!$C$15</definedName>
    <definedName name="DIRECCIONCONYUGE">'HV2'!$U$10</definedName>
    <definedName name="DIRECCIONEMPRESA1">'HV3'!$W$28</definedName>
    <definedName name="DIRECCIONEMPRESA2">'HV3'!$W$46</definedName>
    <definedName name="DISEÑO">'HV2'!$AW$67</definedName>
    <definedName name="DISTRITO">'HV1'!$AY$27</definedName>
    <definedName name="DIURNA">'HV3'!$AJ$23</definedName>
    <definedName name="DIURNA1">'HV3'!$AJ$41</definedName>
    <definedName name="DIURNA3">'HV3'!$AJ$60</definedName>
    <definedName name="DIURNO">'HV2'!$AU$40</definedName>
    <definedName name="DURACION">'HV2'!$AF$39</definedName>
    <definedName name="EDADES">'HV2'!$AR$13</definedName>
    <definedName name="EDITORIAL">'HV2'!$L$73</definedName>
    <definedName name="EDUCACION">'HV2'!$AJ$61</definedName>
    <definedName name="ejemplo">'HV4'!$BC$19:$BE$21</definedName>
    <definedName name="EMAIL">'HV1'!$C$19</definedName>
    <definedName name="EMPLEADO">'HV1'!$AW$34</definedName>
    <definedName name="EMPRESACONYUGE">'HV2'!$AM$8</definedName>
    <definedName name="EMPRESATRABAJAACTUAL">'HV1'!$X$36</definedName>
    <definedName name="ENTREVISTADOR1">'HV4'!$C$40</definedName>
    <definedName name="ENTREVISTADOR2">'HV4'!$C$41</definedName>
    <definedName name="ESTADOCIVIL">'HV1'!$AK$21</definedName>
    <definedName name="ESTATURA">'HV1'!$AB$21</definedName>
    <definedName name="EXPECTATIVAS1">'HV1'!$C$66</definedName>
    <definedName name="EXPECTATIVAS2">'HV1'!$C$67</definedName>
    <definedName name="EXPECTATIVAS3">'HV1'!$C$68</definedName>
    <definedName name="EXPERIENCIA">'HV1'!$BD$21</definedName>
    <definedName name="EXTRANJERIA">'HV1'!$P$27</definedName>
    <definedName name="FAMILIAR">'HV1'!$Q$51</definedName>
    <definedName name="FAMILIAR1">'HV4'!$C$16</definedName>
    <definedName name="FECHA4">'HV3'!$D$67</definedName>
    <definedName name="FECHAAFILIACION2">'HV3'!$AL$67</definedName>
    <definedName name="FECHACONTRATO">'HV4'!$U$58</definedName>
    <definedName name="FECHAFILIACION">'HV3'!$W$67</definedName>
    <definedName name="FIJO1">'HV3'!$H$22</definedName>
    <definedName name="FIJO2">'HV3'!$H$40</definedName>
    <definedName name="FIJO3">'HV3'!$H$59</definedName>
    <definedName name="FINALIZACION1">'HV2'!$O$25</definedName>
    <definedName name="FINALIZACION2">'HV2'!$O$26</definedName>
    <definedName name="FINALIZACION3">'HV2'!$O$28</definedName>
    <definedName name="FINALIZACION4">'HV2'!$O$30</definedName>
    <definedName name="FINALIZACION5">'HV2'!$O$32</definedName>
    <definedName name="FINALIZACION6">'HV2'!$O$33</definedName>
    <definedName name="FINALIZACION7">'HV2'!$O$35</definedName>
    <definedName name="FINANCIERO">'HV2'!$AJ$53</definedName>
    <definedName name="FINANZAS">'HV2'!$AW$69</definedName>
    <definedName name="FINDESEMANA">'HV2'!$BD$40</definedName>
    <definedName name="FIRMA">'HV4'!$AI$28</definedName>
    <definedName name="FIRMAAUTORIZACION">'HV4'!$AK$65</definedName>
    <definedName name="FUNCIONES1">'HV3'!$G$15</definedName>
    <definedName name="FUNCIONES2">'HV3'!$C$17</definedName>
    <definedName name="FUNCIONES3">'HV3'!$G$33</definedName>
    <definedName name="FUNCIONES4">'HV3'!$C$35</definedName>
    <definedName name="FUNCIONES5">'HV3'!$G$51</definedName>
    <definedName name="FUNCIONES6">'HV3'!$C$53</definedName>
    <definedName name="GENTE">'HV1'!$BD$45</definedName>
    <definedName name="GERENCIA">'HV2'!$AW$71</definedName>
    <definedName name="HERMANO1">'HV2'!$B$19</definedName>
    <definedName name="HERMANO2">'HV2'!$B$20</definedName>
    <definedName name="HIDROCARBUROS">'HV2'!$K$59</definedName>
    <definedName name="HORA1">'HV4'!$AE$40</definedName>
    <definedName name="HORA2">'HV4'!$AE$41</definedName>
    <definedName name="HORADELLEGADA1">'HV4'!$AO$40</definedName>
    <definedName name="HORADELLEGADA2">'HV4'!$AO$41</definedName>
    <definedName name="HOTELES">'HV2'!$Y$75</definedName>
    <definedName name="IDIOMA1">'HV2'!$Q$45</definedName>
    <definedName name="IDIOMA2">'HV2'!$Q$47</definedName>
    <definedName name="IMPUESTOS">'HV2'!$AW$73</definedName>
    <definedName name="INDEFINIDO1">'HV3'!$H$20</definedName>
    <definedName name="INDEFINIDO2">'HV3'!$H$38</definedName>
    <definedName name="INDEFINIDO3">'HV3'!$H$57</definedName>
    <definedName name="INDEPENDIENTE">'HV1'!$AW$36</definedName>
    <definedName name="INDUSTRIA">'HV2'!$K$61</definedName>
    <definedName name="INFORMATICO">'HV2'!$AJ$57</definedName>
    <definedName name="INGRESO1">'HV3'!$AA$12</definedName>
    <definedName name="INMOBILIARIO">'HV2'!$AJ$55</definedName>
    <definedName name="INSTITUCION">'HV2'!$AQ$37</definedName>
    <definedName name="INSTITUCION1">'HV2'!$AC$25</definedName>
    <definedName name="INSTITUCION2">'HV2'!$AC$26</definedName>
    <definedName name="INSTITUCION3">'HV2'!$AC$28</definedName>
    <definedName name="INSTITUCION4">'HV2'!$AC$30</definedName>
    <definedName name="INSTITUCION5">'HV2'!$AC$32</definedName>
    <definedName name="INSTITUCION6">'HV2'!$AC$33</definedName>
    <definedName name="INSTITUCION7">'HV2'!$AC$35</definedName>
    <definedName name="INTENSIDAD">'HV2'!$O$37</definedName>
    <definedName name="INTERNET">'HV4'!$AP$24</definedName>
    <definedName name="JEFEINMEDIATO">'HV3'!$O$12</definedName>
    <definedName name="JEFEINMEDIATO1">'HV3'!$C$30</definedName>
    <definedName name="JEFEINMEDIATO2">'HV3'!$C$48</definedName>
    <definedName name="LIBRETA">'HV1'!$AY$25</definedName>
    <definedName name="LICENCIACONDUCCION">'HV1'!$AO$30</definedName>
    <definedName name="LOGROS1">'HV3'!$F$18</definedName>
    <definedName name="LOGROS2">'HV3'!$F$36</definedName>
    <definedName name="LOGROS3">'HV3'!$F$55</definedName>
    <definedName name="LUGAR.NAC">'HV1'!$C$19</definedName>
    <definedName name="MAQUINARIA">'HV2'!$Z$55</definedName>
    <definedName name="MEDIOTIEMPO">'HV3'!$U$23</definedName>
    <definedName name="MEDIOTIEMPO1">'HV3'!$U$41</definedName>
    <definedName name="MEDIOTIEMPO3">'HV3'!$U$60</definedName>
    <definedName name="MERCADEO">'HV2'!$AW$75</definedName>
    <definedName name="MES.NAC">'HV1'!$AX$17</definedName>
    <definedName name="MESINGRESO">'HV3'!$AE$12</definedName>
    <definedName name="MESINGRESO1">'HV3'!$AE$30</definedName>
    <definedName name="MESINGRESO2">'HV3'!$AE$48</definedName>
    <definedName name="MESRETIRO">'HV3'!$AO$12</definedName>
    <definedName name="MESRETIRO1">'HV3'!$AO$30</definedName>
    <definedName name="MESRETIRO2">'HV3'!$AO$48</definedName>
    <definedName name="METALURGIA">'HV2'!$Z$53</definedName>
    <definedName name="MINERIA">'HV2'!$K$57</definedName>
    <definedName name="MM">'HV1'!$R$8</definedName>
    <definedName name="MMANTESENESTAEMPRESA">'HV1'!$AG$40</definedName>
    <definedName name="MOTIVORETIRO">'HV3'!$F$24</definedName>
    <definedName name="MOTIVORETIRO1">'HV3'!$F$42</definedName>
    <definedName name="MOTIVORETIRO3">'HV3'!$F$61</definedName>
    <definedName name="MUEBLES">'HV2'!$Z$59</definedName>
    <definedName name="MUYBUENO">'HV2'!$AF$43</definedName>
    <definedName name="MUYBUENO10">'HV2'!$BE$47</definedName>
    <definedName name="MUYBUENO11">'HV4'!$F$44</definedName>
    <definedName name="MUYBUENO12">'HV4'!$F$45</definedName>
    <definedName name="MUYBUENO13">'HV4'!$F$46</definedName>
    <definedName name="MUYBUENO14">'HV4'!$F$47</definedName>
    <definedName name="MUYBUENO15">'HV4'!$M$44</definedName>
    <definedName name="MUYBUENO16">'HV4'!$M$45</definedName>
    <definedName name="MUYBUENO17">'HV4'!$M$46</definedName>
    <definedName name="MUYBUENO18">'HV4'!$M$47</definedName>
    <definedName name="MUYBUENO19">'HV4'!$Y$44</definedName>
    <definedName name="MUYBUENO2">'HV2'!$AF$44</definedName>
    <definedName name="MUYBUENO20">'HV4'!$Y$45</definedName>
    <definedName name="MUYBUENO22">'HV4'!$Y$47</definedName>
    <definedName name="MUYBUENO23">'HV4'!$AF$44</definedName>
    <definedName name="MUYBUENO24">'HV4'!$AF$45</definedName>
    <definedName name="MUYBUENO25">'HV4'!$AF$46</definedName>
    <definedName name="MUYBUENO26">'HV4'!$AF$47</definedName>
    <definedName name="MUYBUENO3">'HV2'!$BE$43</definedName>
    <definedName name="MUYBUENO4">'HV2'!$BE$44</definedName>
    <definedName name="MUYBUENO5">'HV2'!$AR$46</definedName>
    <definedName name="MUYBUENO6">'HV2'!$AR$47</definedName>
    <definedName name="MUYBUENO7">'HV2'!$AY$46</definedName>
    <definedName name="MUYBUENO8">'HV2'!$AY$47</definedName>
    <definedName name="MUYBUENO9">'HV2'!$BE$46</definedName>
    <definedName name="NACIONALIDAD">'HV1'!$AN$19</definedName>
    <definedName name="NOCTURNA">'HV3'!$AM$23</definedName>
    <definedName name="NOCTURNA1">'HV3'!$AM$41</definedName>
    <definedName name="NOCTURNA3">'HV3'!$AM$60</definedName>
    <definedName name="NOCTURNO">'HV2'!$AU$41</definedName>
    <definedName name="NOINGRESOADICIONAL">'HV1'!$S$55</definedName>
    <definedName name="NOMBRE">'HV1'!$AH$13</definedName>
    <definedName name="NOMBRE.PARIENTE">'HV1'!$Q$43</definedName>
    <definedName name="NOMBRE.RECOMENDADO">'HV1'!$BA$39</definedName>
    <definedName name="NOMBREARRENDADOR">'HV1'!$V$52</definedName>
    <definedName name="NOMBRECONYUGE">'HV2'!$B$8</definedName>
    <definedName name="NOMBREEMPRESA1">'HV3'!$C$28</definedName>
    <definedName name="NOMBREEMPRESA2">'HV3'!$C$46</definedName>
    <definedName name="NOMBREFAMILIAR1">'HV4'!$C$10</definedName>
    <definedName name="NOMBREINSTITUCION">'HV2'!$B$41</definedName>
    <definedName name="NOMBREMADRE">'HV2'!$B$17</definedName>
    <definedName name="NOMBREPADRE">'HV2'!$B$16</definedName>
    <definedName name="NOMBREPROGRAMA">'HV2'!$V$37</definedName>
    <definedName name="NOPARIENTESTRABAJANENESTAEMPRESA">'HV1'!$M$45</definedName>
    <definedName name="NOPRACTICADEPORTE">'HV1'!$AR$59</definedName>
    <definedName name="NORECOMENDOALGUIENDEESTAEMPRESA">'HV1'!$AX$40</definedName>
    <definedName name="NOSOLICITOTRABAJOANTESENESTAEMPRESA">'HV1'!$Z$40</definedName>
    <definedName name="NOTRABAJAACTUAL">'HV1'!$O$35</definedName>
    <definedName name="NOTRABAJARLUGARDISTINTO">'HV1'!$BQ$49</definedName>
    <definedName name="NOTRABAJOANTESENESTAEMPRESA">'HV1'!$K$40</definedName>
    <definedName name="NOVEHICULO">'HV1'!$AJ$30</definedName>
    <definedName name="NUMERO">'HV2'!$P$12</definedName>
    <definedName name="NUMEROCEDULA">'HV1'!$Y$25</definedName>
    <definedName name="NUYBUENO21">'HV4'!$Y$46</definedName>
    <definedName name="OBLIGACIONES">'HV1'!$BE$55</definedName>
    <definedName name="OCUPACIONFAMILIAR1">'HV4'!$Q$16</definedName>
    <definedName name="OCUPACIONREFERENCIA1">'HV4'!$Q$10</definedName>
    <definedName name="OCUPACIONREFERENCIA2">'HV4'!$Q$13</definedName>
    <definedName name="OTRAJORNADA">'HV3'!$AS$23</definedName>
    <definedName name="OTRAJORNADA1">'HV3'!$AS$41</definedName>
    <definedName name="OTRAJORNADA3">'HV3'!$AS$60</definedName>
    <definedName name="OTRO2">'HV2'!$J$28</definedName>
    <definedName name="OTRO5">'HV3'!$AH$20</definedName>
    <definedName name="OTRO6">'HV3'!$AH$38</definedName>
    <definedName name="OTRO7">'HV3'!$AH$57</definedName>
    <definedName name="OTROCONOCIMIENTOEXISTENCIAVACANTE">'HV1'!$BH$45</definedName>
    <definedName name="OTROS3">'HV2'!$Y$63</definedName>
    <definedName name="OTROSSECTORES">'HV2'!$AJ$75</definedName>
    <definedName name="OTROSSERVICIOS">'HV2'!$AJ$67</definedName>
    <definedName name="PAPEL">'HV2'!$L$71</definedName>
    <definedName name="PARENTESCO">'HV2'!$U$13</definedName>
    <definedName name="PERSONAL">'HV2'!$BD$53</definedName>
    <definedName name="PESO">'HV1'!$AQ$21</definedName>
    <definedName name="POBLACION">'HV1'!$C$48</definedName>
    <definedName name="PORHORAAS1">'HV3'!$X$41</definedName>
    <definedName name="PORHORAS">'HV3'!$X$23</definedName>
    <definedName name="PORHORAS3">'HV3'!$X$60</definedName>
    <definedName name="PRIMERACLASE">'HV1'!$BP$25</definedName>
    <definedName name="PRIMERENTREVISTADOR">'HV4'!$J$65</definedName>
    <definedName name="PRODUCCION">'HV2'!$AW$77</definedName>
    <definedName name="PROF.HNO1">'HV2'!$W$19</definedName>
    <definedName name="PROFESION">'HV1'!$C$21</definedName>
    <definedName name="PROFESIONAL">'HV2'!$J$33</definedName>
    <definedName name="PROFESIONCONYUGE">'HV2'!$W$8</definedName>
    <definedName name="PROFESIONHNO2">'HV2'!$W$20</definedName>
    <definedName name="PROFESIONMADRE">'HV2'!$W$17</definedName>
    <definedName name="PROFESIONPADRE">'HV2'!$W$16</definedName>
    <definedName name="PROGRAMA1">'HV2'!$Q$43</definedName>
    <definedName name="PROGRAMA2">'HV2'!$Q$44</definedName>
    <definedName name="PROGRAMA3">'HV2'!$AI$43</definedName>
    <definedName name="PROGRAMA4">'HV2'!$AI$44</definedName>
    <definedName name="PROPIA">'HV1'!$F$52</definedName>
    <definedName name="PUBLICIDAD">'HV2'!$AW$79</definedName>
    <definedName name="QUIMICO">'HV2'!$L$75</definedName>
    <definedName name="RECICLAJE">'HV2'!$Z$61</definedName>
    <definedName name="REFERENCIA2">'HV4'!$C$13</definedName>
    <definedName name="REGIONES">'HV1'!$AF$48</definedName>
    <definedName name="REGULAR1">'HV2'!$AB$43</definedName>
    <definedName name="REGULAR10">'HV2'!$BB$47</definedName>
    <definedName name="REGULAR11">'HV4'!$D$44</definedName>
    <definedName name="REGULAR12">'HV4'!$D$45</definedName>
    <definedName name="REGULAR13">'HV4'!$D$46</definedName>
    <definedName name="REGULAR14">'HV4'!$D$47</definedName>
    <definedName name="REGULAR15">'HV4'!$H$44</definedName>
    <definedName name="REGULAR16">'HV4'!$H$45</definedName>
    <definedName name="REGULAR17">'HV4'!$H$46</definedName>
    <definedName name="REGULAR18">'HV4'!$H$47</definedName>
    <definedName name="REGULAR19">'HV4'!$T$44</definedName>
    <definedName name="REGULAR2">'HV2'!$AB$44</definedName>
    <definedName name="REGULAR20">'HV4'!$T$45</definedName>
    <definedName name="REGULAR21">'HV4'!$T$46</definedName>
    <definedName name="REGULAR22">'HV4'!$T$47</definedName>
    <definedName name="REGULAR23">'HV4'!$Z$44</definedName>
    <definedName name="REGULAR24">'HV4'!$Z$45</definedName>
    <definedName name="REGULAR25">'HV4'!$Z$46</definedName>
    <definedName name="REGULAR26">'HV4'!$Z$47</definedName>
    <definedName name="REGULAR3">'HV2'!$BB$43</definedName>
    <definedName name="REGULAR4">'HV2'!$BB$44</definedName>
    <definedName name="REGULAR5">'HV2'!$AK$46</definedName>
    <definedName name="REGULAR6">'HV2'!$AK$47</definedName>
    <definedName name="REGULAR7">'HV2'!$AU$46</definedName>
    <definedName name="REGULAR8">'HV2'!$AU$47</definedName>
    <definedName name="REGULAR9">'HV2'!$BB$46</definedName>
    <definedName name="SALUD">'HV2'!$AJ$59</definedName>
    <definedName name="SEGUNDACLASE">'HV1'!$BP$27</definedName>
    <definedName name="SEGUNDOENTREVIS.">'HV4'!$W$65</definedName>
    <definedName name="SEGURIDAD">'HV2'!$AK$73</definedName>
    <definedName name="SEGUROS">'HV2'!$AJ$63</definedName>
    <definedName name="SERV.TEMPORALES">'HV2'!$AK$71</definedName>
    <definedName name="SERVICIOS">'HV2'!$Y$69</definedName>
    <definedName name="SIINGRESOADICIONAL">'HV1'!$S$54</definedName>
    <definedName name="SIPARIENTESTRABAJANENESTAEMPRESA">'HV1'!$M$42</definedName>
    <definedName name="SIPRACTICADEPORTE">'HV1'!$AL$59</definedName>
    <definedName name="SIRECOMENDOALGUIENDEESTAEMPRESA">'HV1'!$AS$40</definedName>
    <definedName name="SISOLICITOTRABAJOANTESENESTAEMPRESA">'HV1'!$U$40</definedName>
    <definedName name="SISTEMAS">'HV2'!$BD$55</definedName>
    <definedName name="SITRABAJAACTUAL">'HV1'!$G$35</definedName>
    <definedName name="SITRABAJARLUGARDISTINTO">'HV1'!$BQ$47</definedName>
    <definedName name="SITRABAJOANTESENESTAEMPRESA">'HV1'!$E$40</definedName>
    <definedName name="SIVEHICULO">'HV1'!$AG$30</definedName>
    <definedName name="SUELDO">'HV4'!$AM$58</definedName>
    <definedName name="SUELDOFINAL1">'HV3'!$U$14</definedName>
    <definedName name="SUELDOFINAL2">'HV3'!$U$32</definedName>
    <definedName name="SUELDOFINAL3">'HV3'!$U$50</definedName>
    <definedName name="SUELDOINICIAL1">'HV3'!$I$14</definedName>
    <definedName name="SUELDOINICIAL2">'HV3'!$I$32</definedName>
    <definedName name="SUELDOINICIAL3">'HV3'!$I$50</definedName>
    <definedName name="TABACO">'HV2'!$L$65</definedName>
    <definedName name="TARJ.PROFESIONAL">'HV1'!$C$30</definedName>
    <definedName name="TE.ACTUALEMPRESA">'HV3'!$AL$10</definedName>
    <definedName name="TECNICO">'HV2'!$J$27</definedName>
    <definedName name="TECNICO2">'HV2'!$J$30</definedName>
    <definedName name="TECNOLOGICO">'HV2'!$J$32</definedName>
    <definedName name="TEL.ARRENDADOR">'HV1'!$AV$52</definedName>
    <definedName name="TEL.CONYUGE">'HV2'!$AG$10</definedName>
    <definedName name="TEL.EMPRESA2">'HV3'!$AL$46</definedName>
    <definedName name="TEL.FAMILIAR1">'HV4'!$AN$16</definedName>
    <definedName name="TEL.HNO1">'HV2'!$AT$19</definedName>
    <definedName name="TEL.HNO2">'HV2'!$AT$20</definedName>
    <definedName name="TEL.MADRE">'HV2'!$AT$17</definedName>
    <definedName name="TEL.PADRE">'HV2'!$AT$16</definedName>
    <definedName name="TEL.REFERENCIA1">'HV4'!$AN$10</definedName>
    <definedName name="TEL.REFERENCIA2">'HV4'!$AN$13</definedName>
    <definedName name="TELEFONO">'HV1'!$C$17</definedName>
    <definedName name="TELEFONO1">'HV1'!$AF$17</definedName>
    <definedName name="TELEFONOEMPRESA1">'HV3'!$AL$28</definedName>
    <definedName name="TESORERIA">'HV2'!$BD$57</definedName>
    <definedName name="TEXTILES">'HV2'!$L$67</definedName>
    <definedName name="TIEMPO1">'HV3'!$J$22</definedName>
    <definedName name="TIEMPO2">'HV3'!$J$40</definedName>
    <definedName name="TIEMPOCOMPLETO">'HV3'!$N$23</definedName>
    <definedName name="TIEMPOCOMPLETO1">'HV3'!$N$41</definedName>
    <definedName name="TIEMPOCOMPLETO3">'HV3'!$N$60</definedName>
    <definedName name="TIEMPOSERVIDO1">'HV3'!$C$32</definedName>
    <definedName name="TIEMPOSERVIDO2">'HV3'!$C$50</definedName>
    <definedName name="TIEMPOVIVIDO">'HV1'!$BH$52</definedName>
    <definedName name="TIMPOSERVIDO">'HV3'!$C$14</definedName>
    <definedName name="TIPOCONTRATO">'HV1'!$AZ$36</definedName>
    <definedName name="TIPODECONTRATO">'HV4'!$AL$62</definedName>
    <definedName name="TIPOESTUDIOS">'HV2'!$O$39</definedName>
    <definedName name="TITULO1">'HV2'!$V$25</definedName>
    <definedName name="TITULO2">'HV2'!$V$26</definedName>
    <definedName name="TITULO3">'HV2'!$V$28</definedName>
    <definedName name="TITULO4">'HV2'!$V$30</definedName>
    <definedName name="TITULO5">'HV2'!$V$32</definedName>
    <definedName name="TITULO6">'HV2'!$V$33</definedName>
    <definedName name="TITULO7">'HV2'!$V$35</definedName>
    <definedName name="TRANSPORTE">'HV2'!$Y$77</definedName>
    <definedName name="TURISMO">'HV2'!$AJ$65</definedName>
    <definedName name="VALORINGRESO">'HV1'!$V$55</definedName>
    <definedName name="VERIFICACION1">'HV4'!$C$19</definedName>
    <definedName name="VERIFICACION2">'HV4'!$C$20</definedName>
    <definedName name="VERIFICACION3">'HV4'!$C$21</definedName>
    <definedName name="VERIFICACIONREFERENCIAS">'HV4'!$B$65</definedName>
    <definedName name="VIDRIO">'HV2'!$L$79</definedName>
    <definedName name="YYYY">'HV1'!$Y$8</definedName>
    <definedName name="ZZCIUDAD0">'HV2'!$AX$25</definedName>
    <definedName name="ZZCIUDAD1">'HV2'!$AX$26</definedName>
    <definedName name="ZZCIUDAD2">'HV2'!$AX$28</definedName>
    <definedName name="ZZCIUDAD3">'HV2'!$AX$30</definedName>
    <definedName name="ZZCIUDAD4">'HV2'!$AX$32</definedName>
    <definedName name="ZZCIUDAD5">'HV2'!$AX$33</definedName>
    <definedName name="ZZCIUDAD6">'HV2'!$AX$35</definedName>
    <definedName name="ZZCUALES30">'HV3'!$T$66</definedName>
    <definedName name="ZZTIEMPO3">'HV3'!$J$59</definedName>
  </definedNames>
  <calcPr calcId="152511"/>
  <fileRecoveryPr autoRecover="0"/>
</workbook>
</file>

<file path=xl/calcChain.xml><?xml version="1.0" encoding="utf-8"?>
<calcChain xmlns="http://schemas.openxmlformats.org/spreadsheetml/2006/main">
  <c r="AR74" i="8" l="1"/>
  <c r="AD74" i="8"/>
  <c r="P74" i="8"/>
  <c r="C74" i="8"/>
  <c r="AS71" i="8"/>
  <c r="AU68" i="8"/>
  <c r="AB71" i="8"/>
  <c r="AB68" i="8"/>
  <c r="W70" i="8"/>
  <c r="S70" i="8"/>
  <c r="W68" i="8"/>
  <c r="S68" i="8"/>
  <c r="C66" i="8"/>
  <c r="C64" i="8"/>
  <c r="C62" i="8"/>
  <c r="J60" i="8"/>
  <c r="C58" i="8"/>
  <c r="C56" i="8"/>
  <c r="C54" i="8"/>
  <c r="J52" i="8"/>
  <c r="AM49" i="8"/>
  <c r="AM48" i="8"/>
  <c r="AM47" i="8"/>
  <c r="AM46" i="8"/>
  <c r="AJ49" i="8"/>
  <c r="AH49" i="8"/>
  <c r="AF49" i="8"/>
  <c r="AJ48" i="8"/>
  <c r="AH48" i="8"/>
  <c r="AF48" i="8"/>
  <c r="AJ47" i="8"/>
  <c r="AH47" i="8"/>
  <c r="AF47" i="8"/>
  <c r="AJ46" i="8"/>
  <c r="AH46" i="8"/>
  <c r="AF46" i="8"/>
  <c r="AD49" i="8"/>
  <c r="AB49" i="8"/>
  <c r="Z49" i="8"/>
  <c r="AD48" i="8"/>
  <c r="AB48" i="8"/>
  <c r="Z48" i="8"/>
  <c r="AD47" i="8"/>
  <c r="AB47" i="8"/>
  <c r="Z47" i="8"/>
  <c r="AB46" i="8"/>
  <c r="Z46" i="8"/>
  <c r="P49" i="8"/>
  <c r="R49" i="8"/>
  <c r="N49" i="8"/>
  <c r="R48" i="8"/>
  <c r="P48" i="8"/>
  <c r="N48" i="8"/>
  <c r="R47" i="8"/>
  <c r="P47" i="8"/>
  <c r="N47" i="8"/>
  <c r="R46" i="8"/>
  <c r="P46" i="8"/>
  <c r="N46" i="8"/>
  <c r="L49" i="8"/>
  <c r="J49" i="8"/>
  <c r="H49" i="8"/>
  <c r="L48" i="8"/>
  <c r="J48" i="8"/>
  <c r="H48" i="8"/>
  <c r="L47" i="8"/>
  <c r="J47" i="8"/>
  <c r="H47" i="8"/>
  <c r="AD46" i="8"/>
  <c r="H46" i="8"/>
  <c r="J46" i="8"/>
  <c r="L46" i="8"/>
  <c r="AZ39" i="8"/>
  <c r="AZ41" i="8"/>
  <c r="AW41" i="8"/>
  <c r="AS41" i="8"/>
  <c r="AW39" i="8"/>
  <c r="AS39" i="8"/>
  <c r="AK41" i="8"/>
  <c r="AK39" i="8"/>
  <c r="AD41" i="8"/>
  <c r="AD39" i="8"/>
  <c r="C41" i="8"/>
  <c r="C39" i="8"/>
  <c r="AQ32" i="8"/>
  <c r="AO29" i="8"/>
  <c r="P24" i="8"/>
  <c r="C20" i="8"/>
  <c r="C18" i="8"/>
  <c r="C16" i="8"/>
  <c r="AX13" i="8"/>
  <c r="AJ13" i="8"/>
  <c r="V13" i="8"/>
  <c r="D13" i="8"/>
  <c r="AX10" i="8"/>
  <c r="AJ10" i="8"/>
  <c r="V10" i="8"/>
  <c r="D10" i="8"/>
  <c r="AX7" i="8"/>
  <c r="AJ7" i="8"/>
  <c r="V7" i="8"/>
  <c r="D7" i="8"/>
  <c r="BC74" i="7"/>
  <c r="AX73" i="7"/>
  <c r="BG72" i="7"/>
  <c r="BK72" i="7"/>
  <c r="AI74" i="7"/>
  <c r="AE73" i="7"/>
  <c r="AR72" i="7"/>
  <c r="AN72" i="7"/>
  <c r="X74" i="7"/>
  <c r="S74" i="7"/>
  <c r="L74" i="7"/>
  <c r="L73" i="7"/>
  <c r="X72" i="7"/>
  <c r="T72" i="7"/>
  <c r="P67" i="7"/>
  <c r="BJ66" i="7"/>
  <c r="BC66" i="7"/>
  <c r="AV66" i="7"/>
  <c r="AK66" i="7"/>
  <c r="AD66" i="7"/>
  <c r="W66" i="7"/>
  <c r="BA64" i="7"/>
  <c r="AT64" i="7"/>
  <c r="AO65" i="7"/>
  <c r="AO64" i="7"/>
  <c r="U65" i="7"/>
  <c r="R65" i="7"/>
  <c r="R64" i="7"/>
  <c r="P62" i="7"/>
  <c r="H59" i="7"/>
  <c r="P57" i="7"/>
  <c r="AP55" i="7"/>
  <c r="AE55" i="7"/>
  <c r="S55" i="7"/>
  <c r="H55" i="7"/>
  <c r="BI53" i="7"/>
  <c r="BE53" i="7"/>
  <c r="BA53" i="7"/>
  <c r="AV53" i="7"/>
  <c r="AR53" i="7"/>
  <c r="AO53" i="7"/>
  <c r="AC52" i="7"/>
  <c r="H52" i="7"/>
  <c r="BC50" i="7"/>
  <c r="AH50" i="7"/>
  <c r="H50" i="7"/>
  <c r="P46" i="7"/>
  <c r="BJ45" i="7"/>
  <c r="BC45" i="7"/>
  <c r="AV45" i="7"/>
  <c r="AK45" i="7"/>
  <c r="AD45" i="7"/>
  <c r="W45" i="7"/>
  <c r="BA43" i="7"/>
  <c r="AT43" i="7"/>
  <c r="AO44" i="7"/>
  <c r="AO22" i="7"/>
  <c r="U44" i="7"/>
  <c r="R44" i="7"/>
  <c r="R43" i="7"/>
  <c r="P41" i="7"/>
  <c r="H38" i="7"/>
  <c r="P36" i="7"/>
  <c r="AP34" i="7"/>
  <c r="AE34" i="7"/>
  <c r="S34" i="7"/>
  <c r="H34" i="7"/>
  <c r="BI32" i="7"/>
  <c r="BE32" i="7"/>
  <c r="BA32" i="7"/>
  <c r="AV32" i="7"/>
  <c r="AR32" i="7"/>
  <c r="AO32" i="7"/>
  <c r="AC31" i="7"/>
  <c r="H31" i="7"/>
  <c r="BC29" i="7"/>
  <c r="AH29" i="7"/>
  <c r="H29" i="7"/>
  <c r="AO43" i="7"/>
  <c r="P25" i="7"/>
  <c r="BJ24" i="7"/>
  <c r="BB24" i="7"/>
  <c r="AV24" i="7"/>
  <c r="AK24" i="7"/>
  <c r="AD24" i="7"/>
  <c r="W24" i="7"/>
  <c r="BA22" i="7"/>
  <c r="AT22" i="7"/>
  <c r="U23" i="7"/>
  <c r="AO23" i="7"/>
  <c r="R23" i="7"/>
  <c r="R22" i="7"/>
  <c r="P20" i="7"/>
  <c r="H17" i="7"/>
  <c r="P15" i="7"/>
  <c r="AP13" i="7"/>
  <c r="AE13" i="7"/>
  <c r="S13" i="7"/>
  <c r="H13" i="7"/>
  <c r="BI11" i="7"/>
  <c r="BE11" i="7"/>
  <c r="BA11" i="7"/>
  <c r="AV11" i="7"/>
  <c r="AR11" i="7"/>
  <c r="AO11" i="7"/>
  <c r="Y10" i="7"/>
  <c r="H10" i="7"/>
  <c r="BC8" i="7"/>
  <c r="AH8" i="7"/>
  <c r="H8" i="7"/>
  <c r="AZ71" i="6"/>
  <c r="AZ70" i="6"/>
  <c r="AZ69" i="6"/>
  <c r="AZ68" i="6"/>
  <c r="AZ67" i="6"/>
  <c r="AZ66" i="6"/>
  <c r="AZ65" i="6"/>
  <c r="AZ64" i="6"/>
  <c r="AZ63" i="6"/>
  <c r="AZ62" i="6"/>
  <c r="BD61" i="6"/>
  <c r="BD60" i="6"/>
  <c r="BD59" i="6"/>
  <c r="BD58" i="6"/>
  <c r="AW71" i="6"/>
  <c r="AW70" i="6"/>
  <c r="AW69" i="6"/>
  <c r="AW68" i="6"/>
  <c r="AW67" i="6"/>
  <c r="AW66" i="6"/>
  <c r="AW65" i="6"/>
  <c r="AW64" i="6"/>
  <c r="AW63" i="6"/>
  <c r="AW62" i="6"/>
  <c r="AW61" i="6"/>
  <c r="AW60" i="6"/>
  <c r="AW59" i="6"/>
  <c r="AW58" i="6"/>
  <c r="AC71" i="6"/>
  <c r="AC70" i="6"/>
  <c r="AM71" i="6"/>
  <c r="AM70" i="6"/>
  <c r="AM69" i="6"/>
  <c r="AM68" i="6"/>
  <c r="AM67" i="6"/>
  <c r="AM66" i="6"/>
  <c r="AM65" i="6"/>
  <c r="AM64" i="6"/>
  <c r="AM63" i="6"/>
  <c r="AM62" i="6"/>
  <c r="AM61" i="6"/>
  <c r="AM60" i="6"/>
  <c r="AM59" i="6"/>
  <c r="AM58" i="6"/>
  <c r="Y71" i="6"/>
  <c r="Y70" i="6"/>
  <c r="Y69" i="6"/>
  <c r="Y68" i="6"/>
  <c r="Y67" i="6"/>
  <c r="Y66" i="6"/>
  <c r="O65" i="6"/>
  <c r="O64" i="6"/>
  <c r="Y65" i="6"/>
  <c r="Y64" i="6"/>
  <c r="Y63" i="6"/>
  <c r="Y62" i="6"/>
  <c r="Y61" i="6"/>
  <c r="Y60" i="6"/>
  <c r="Y59" i="6"/>
  <c r="Y58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BE51" i="6"/>
  <c r="BC51" i="6"/>
  <c r="BA51" i="6"/>
  <c r="BE50" i="6"/>
  <c r="BC50" i="6"/>
  <c r="BA50" i="6"/>
  <c r="AY51" i="6"/>
  <c r="AW51" i="6"/>
  <c r="AU51" i="6"/>
  <c r="AY50" i="6"/>
  <c r="AW50" i="6"/>
  <c r="AU50" i="6"/>
  <c r="AR51" i="6"/>
  <c r="AP51" i="6"/>
  <c r="AN51" i="6"/>
  <c r="AR50" i="6"/>
  <c r="AP50" i="6"/>
  <c r="AN50" i="6"/>
  <c r="BE48" i="6"/>
  <c r="BE47" i="6"/>
  <c r="BC48" i="6"/>
  <c r="BC47" i="6"/>
  <c r="BA48" i="6"/>
  <c r="BA47" i="6"/>
  <c r="AH48" i="6"/>
  <c r="AF48" i="6"/>
  <c r="AD48" i="6"/>
  <c r="AD47" i="6"/>
  <c r="AH47" i="6"/>
  <c r="AF47" i="6"/>
  <c r="O51" i="6"/>
  <c r="O50" i="6"/>
  <c r="AL48" i="6"/>
  <c r="AL47" i="6"/>
  <c r="O48" i="6"/>
  <c r="O47" i="6"/>
  <c r="G50" i="6"/>
  <c r="K50" i="6"/>
  <c r="K47" i="6"/>
  <c r="G47" i="6"/>
  <c r="BD45" i="6"/>
  <c r="BD44" i="6"/>
  <c r="AU45" i="6"/>
  <c r="AU44" i="6"/>
  <c r="B44" i="6"/>
  <c r="AV42" i="6"/>
  <c r="AJ42" i="6"/>
  <c r="N42" i="6"/>
  <c r="D42" i="6"/>
  <c r="I42" i="6"/>
  <c r="F30" i="6"/>
  <c r="F28" i="6"/>
  <c r="K28" i="6"/>
  <c r="K30" i="6"/>
  <c r="K32" i="6"/>
  <c r="K34" i="6"/>
  <c r="K36" i="6"/>
  <c r="AR40" i="6"/>
  <c r="T40" i="6"/>
  <c r="N40" i="6"/>
  <c r="AY38" i="6"/>
  <c r="AY36" i="6"/>
  <c r="AY34" i="6"/>
  <c r="AY32" i="6"/>
  <c r="AY30" i="6"/>
  <c r="AY28" i="6"/>
  <c r="AY26" i="6"/>
  <c r="AG38" i="6"/>
  <c r="AG36" i="6"/>
  <c r="AG34" i="6"/>
  <c r="AG32" i="6"/>
  <c r="AG30" i="6"/>
  <c r="AG28" i="6"/>
  <c r="AG26" i="6"/>
  <c r="T38" i="6"/>
  <c r="T36" i="6"/>
  <c r="T34" i="6"/>
  <c r="T32" i="6"/>
  <c r="T30" i="6"/>
  <c r="T28" i="6"/>
  <c r="T26" i="6"/>
  <c r="R38" i="6"/>
  <c r="R36" i="6"/>
  <c r="R34" i="6"/>
  <c r="R32" i="6"/>
  <c r="R30" i="6"/>
  <c r="R28" i="6"/>
  <c r="R26" i="6"/>
  <c r="N38" i="6"/>
  <c r="N36" i="6"/>
  <c r="N34" i="6"/>
  <c r="N32" i="6"/>
  <c r="N30" i="6"/>
  <c r="N28" i="6"/>
  <c r="N26" i="6"/>
  <c r="AV19" i="6"/>
  <c r="AV17" i="6"/>
  <c r="W19" i="6"/>
  <c r="W17" i="6"/>
  <c r="B19" i="6"/>
  <c r="B17" i="6"/>
  <c r="AV15" i="6"/>
  <c r="AV13" i="6"/>
  <c r="W15" i="6"/>
  <c r="W13" i="6"/>
  <c r="B15" i="6"/>
  <c r="B13" i="6"/>
  <c r="AS11" i="6"/>
  <c r="S11" i="6"/>
  <c r="N11" i="6"/>
  <c r="AV9" i="6"/>
  <c r="AK9" i="6"/>
  <c r="S9" i="6"/>
  <c r="B9" i="6"/>
  <c r="AO6" i="6"/>
  <c r="W6" i="6"/>
  <c r="B6" i="6"/>
  <c r="R57" i="5"/>
  <c r="R55" i="5"/>
  <c r="I58" i="5"/>
  <c r="E58" i="5"/>
  <c r="I56" i="5"/>
  <c r="E56" i="5"/>
  <c r="AM52" i="5"/>
  <c r="AH53" i="5"/>
  <c r="AD53" i="5"/>
  <c r="D52" i="5"/>
  <c r="AS50" i="5"/>
  <c r="D50" i="5"/>
  <c r="AS48" i="5"/>
  <c r="Q48" i="5"/>
  <c r="M49" i="5"/>
  <c r="M48" i="5"/>
  <c r="AW46" i="5"/>
  <c r="AM46" i="5"/>
  <c r="Q46" i="5"/>
  <c r="F47" i="5"/>
  <c r="L47" i="5"/>
  <c r="L46" i="5"/>
  <c r="BH45" i="5"/>
  <c r="BH44" i="5"/>
  <c r="W44" i="5"/>
  <c r="D44" i="5"/>
  <c r="BC41" i="5"/>
  <c r="AW42" i="5"/>
  <c r="AW41" i="5"/>
  <c r="AR42" i="5"/>
  <c r="AR41" i="5"/>
  <c r="R42" i="5"/>
  <c r="R41" i="5"/>
  <c r="K42" i="5"/>
  <c r="K41" i="5"/>
  <c r="AW39" i="5"/>
  <c r="AW37" i="5"/>
  <c r="AN39" i="5"/>
  <c r="AJ39" i="5"/>
  <c r="AC39" i="5"/>
  <c r="Y39" i="5"/>
  <c r="U39" i="5"/>
  <c r="R39" i="5"/>
  <c r="N39" i="5"/>
  <c r="I39" i="5"/>
  <c r="E39" i="5"/>
  <c r="AP36" i="5"/>
  <c r="AM35" i="5"/>
  <c r="AM36" i="5"/>
  <c r="P36" i="5"/>
  <c r="L36" i="5"/>
  <c r="G36" i="5"/>
  <c r="T27" i="5"/>
  <c r="D66" i="5"/>
  <c r="D64" i="5"/>
  <c r="D62" i="5"/>
  <c r="T29" i="5"/>
  <c r="AO29" i="5"/>
  <c r="AO27" i="5"/>
  <c r="BG29" i="5"/>
  <c r="BG28" i="5"/>
  <c r="AY30" i="5"/>
  <c r="AG30" i="5"/>
  <c r="AC31" i="5"/>
  <c r="Y31" i="5"/>
  <c r="D31" i="5"/>
  <c r="L29" i="5"/>
  <c r="L28" i="5"/>
  <c r="AS23" i="5"/>
  <c r="AD23" i="5"/>
  <c r="AF20" i="5"/>
  <c r="AA17" i="5"/>
  <c r="AD14" i="5"/>
  <c r="AA11" i="5"/>
  <c r="D23" i="5"/>
  <c r="D20" i="5"/>
  <c r="D17" i="5"/>
  <c r="D14" i="5"/>
  <c r="D11" i="5"/>
  <c r="AZ6" i="5"/>
  <c r="W6" i="5"/>
  <c r="Q6" i="5"/>
  <c r="L6" i="5"/>
  <c r="H6" i="5"/>
</calcChain>
</file>

<file path=xl/sharedStrings.xml><?xml version="1.0" encoding="utf-8"?>
<sst xmlns="http://schemas.openxmlformats.org/spreadsheetml/2006/main" count="1849" uniqueCount="1206">
  <si>
    <t>Fecha</t>
  </si>
  <si>
    <t xml:space="preserve">  Fecha</t>
  </si>
  <si>
    <t xml:space="preserve">  Empleo o cargo en el que está interesado</t>
  </si>
  <si>
    <t xml:space="preserve">  Código cargo</t>
  </si>
  <si>
    <t xml:space="preserve">  Nombre(s) del aspirante</t>
  </si>
  <si>
    <t xml:space="preserve">  Años de experiencia laboral</t>
  </si>
  <si>
    <t xml:space="preserve">  Teléfono</t>
  </si>
  <si>
    <t xml:space="preserve">  Profesión, ocupación u oficio</t>
  </si>
  <si>
    <t>Si</t>
  </si>
  <si>
    <t>No</t>
  </si>
  <si>
    <t xml:space="preserve">   Tarjeta profesional No.</t>
  </si>
  <si>
    <t xml:space="preserve">  (**) Libreta militar No.</t>
  </si>
  <si>
    <t xml:space="preserve">                  Distrito No.</t>
  </si>
  <si>
    <t>Primera clase:</t>
  </si>
  <si>
    <t>Segunda clase:</t>
  </si>
  <si>
    <t xml:space="preserve">    Categoría</t>
  </si>
  <si>
    <t xml:space="preserve"> Licencia de conducción No.</t>
  </si>
  <si>
    <t xml:space="preserve">  ¿ Tiene vehículo ?</t>
  </si>
  <si>
    <t xml:space="preserve">      Si</t>
  </si>
  <si>
    <t xml:space="preserve">  ¿ En qué empresa ?</t>
  </si>
  <si>
    <t xml:space="preserve">   Empleado</t>
  </si>
  <si>
    <t xml:space="preserve">  Tipo de contrato</t>
  </si>
  <si>
    <t xml:space="preserve"> Nombre</t>
  </si>
  <si>
    <t xml:space="preserve"> ¿Lo recomienda alguien</t>
  </si>
  <si>
    <t xml:space="preserve">  de esta empresa ?</t>
  </si>
  <si>
    <t xml:space="preserve"> Dependencia</t>
  </si>
  <si>
    <t xml:space="preserve">   ¿Cómo tuvo conocimiento de la existencia de la vacante ?</t>
  </si>
  <si>
    <t xml:space="preserve">  Anuncio</t>
  </si>
  <si>
    <t xml:space="preserve">  Otro</t>
  </si>
  <si>
    <t xml:space="preserve"> ¿Cuál?</t>
  </si>
  <si>
    <t>¿Aceptaría trabajar en una ciudad o</t>
  </si>
  <si>
    <t>sitio distinto al inicialmente contratado?</t>
  </si>
  <si>
    <t>¿Hace cuánto reside en este lugar?</t>
  </si>
  <si>
    <t xml:space="preserve">  ¿En qué ciudades o regiones del país ha trabajado?</t>
  </si>
  <si>
    <t xml:space="preserve">  empresa?</t>
  </si>
  <si>
    <t>¿Tiene parientes</t>
  </si>
  <si>
    <t>que trabajan en</t>
  </si>
  <si>
    <t>esta empresa?</t>
  </si>
  <si>
    <t xml:space="preserve">  Nombre</t>
  </si>
  <si>
    <t>¿En qué ciudad o población ha vivido la mayor parte de su vida?</t>
  </si>
  <si>
    <t>¿Propia?</t>
  </si>
  <si>
    <t>¿Familiar?</t>
  </si>
  <si>
    <t>¿Alquilada?</t>
  </si>
  <si>
    <t xml:space="preserve">  Nombre del arrendador</t>
  </si>
  <si>
    <t>¿Actualmente tiene algún</t>
  </si>
  <si>
    <t>ingreso adicional?</t>
  </si>
  <si>
    <t xml:space="preserve">  Descríbalo e indique su valor mensual</t>
  </si>
  <si>
    <t xml:space="preserve">  ¿Cuánto suman sus obligaciones económicas mensuales?</t>
  </si>
  <si>
    <t>$</t>
  </si>
  <si>
    <t xml:space="preserve"> ¿Cuánto es su aspiración salarial?</t>
  </si>
  <si>
    <t xml:space="preserve">  ¿Por qué conceptos?</t>
  </si>
  <si>
    <t xml:space="preserve">    ¿Practica algún deporte?     ¿Cuáles?</t>
  </si>
  <si>
    <t xml:space="preserve"> ¿Alguna vez ha obtenido distinciones o reconocimientos por su desempeño en actividades deportivas, culturales, sociales, etc.?</t>
  </si>
  <si>
    <t xml:space="preserve">  No</t>
  </si>
  <si>
    <t xml:space="preserve">  ¿Pertenece a algún tipo de asociación comunitaria, deportiva, cultural, etc.?</t>
  </si>
  <si>
    <t xml:space="preserve">  Apellido(s) del aspirante</t>
  </si>
  <si>
    <t xml:space="preserve">  Nombre esposa(o) o compañera(o)</t>
  </si>
  <si>
    <t xml:space="preserve">  Dirección</t>
  </si>
  <si>
    <t xml:space="preserve">  Parentesco</t>
  </si>
  <si>
    <t xml:space="preserve">   Nombre(s) padre(s)</t>
  </si>
  <si>
    <t xml:space="preserve">   Nombre(s) hermano(s)</t>
  </si>
  <si>
    <t xml:space="preserve">  Teléfono(s)</t>
  </si>
  <si>
    <t xml:space="preserve"> Teléfono(s)</t>
  </si>
  <si>
    <t xml:space="preserve">   Edades</t>
  </si>
  <si>
    <t xml:space="preserve"> Ciudad</t>
  </si>
  <si>
    <t xml:space="preserve">  Empresa donde trabaja</t>
  </si>
  <si>
    <t xml:space="preserve">  Primaria</t>
  </si>
  <si>
    <t>Técnico</t>
  </si>
  <si>
    <t>Otro</t>
  </si>
  <si>
    <t>Comercial</t>
  </si>
  <si>
    <t>Educación Superior</t>
  </si>
  <si>
    <t>Tecnológico</t>
  </si>
  <si>
    <t>Profesional</t>
  </si>
  <si>
    <t xml:space="preserve">  Postgrados</t>
  </si>
  <si>
    <t xml:space="preserve">  Otros: cursos, diplomados</t>
  </si>
  <si>
    <t xml:space="preserve">               seminarios</t>
  </si>
  <si>
    <t>¿Cursa estudios actualmente?</t>
  </si>
  <si>
    <t xml:space="preserve"> ¿Qué tipo de estudios?</t>
  </si>
  <si>
    <t>Intensidad horaria</t>
  </si>
  <si>
    <t xml:space="preserve">  Nombre del programa</t>
  </si>
  <si>
    <t xml:space="preserve">  Institución</t>
  </si>
  <si>
    <t>Duración (años, semestres,meses)</t>
  </si>
  <si>
    <t xml:space="preserve">  Año/ semestre que cursa</t>
  </si>
  <si>
    <t>Horario</t>
  </si>
  <si>
    <t xml:space="preserve">  Nombre de la Institución</t>
  </si>
  <si>
    <t>A distancia</t>
  </si>
  <si>
    <t xml:space="preserve">    No</t>
  </si>
  <si>
    <t xml:space="preserve">  Idiomas</t>
  </si>
  <si>
    <t>Lectura</t>
  </si>
  <si>
    <t>Hablado</t>
  </si>
  <si>
    <t xml:space="preserve">    Escritura</t>
  </si>
  <si>
    <t xml:space="preserve">   AGRICULTURA</t>
  </si>
  <si>
    <t xml:space="preserve">   MINERIA</t>
  </si>
  <si>
    <t xml:space="preserve">   HIDROCARBUROS</t>
  </si>
  <si>
    <t xml:space="preserve">   INDUSTRIA</t>
  </si>
  <si>
    <t xml:space="preserve">          Metalurgia</t>
  </si>
  <si>
    <t xml:space="preserve">          Maquinaria</t>
  </si>
  <si>
    <t xml:space="preserve">          Automotores</t>
  </si>
  <si>
    <t xml:space="preserve">          Muebles</t>
  </si>
  <si>
    <t xml:space="preserve">          Reciclaje</t>
  </si>
  <si>
    <t>TRANSPORTE Y ALMACENAMIENTO</t>
  </si>
  <si>
    <t xml:space="preserve">      CONSTRUCCION</t>
  </si>
  <si>
    <t xml:space="preserve">      COMERCIO</t>
  </si>
  <si>
    <t xml:space="preserve">       COMUNICACIONES</t>
  </si>
  <si>
    <t xml:space="preserve">      FINANCIERO</t>
  </si>
  <si>
    <t xml:space="preserve">      INMOBILIARIO</t>
  </si>
  <si>
    <t xml:space="preserve">      INFORMATICO</t>
  </si>
  <si>
    <t xml:space="preserve">      SALUD</t>
  </si>
  <si>
    <t xml:space="preserve">      SEGUROS</t>
  </si>
  <si>
    <t xml:space="preserve">      TURISMO/ RECREACION</t>
  </si>
  <si>
    <t>Servicios Temporales</t>
  </si>
  <si>
    <t>Asesorías Profesionales</t>
  </si>
  <si>
    <t>Seguridad Vigilancia</t>
  </si>
  <si>
    <t xml:space="preserve">  Administración</t>
  </si>
  <si>
    <t xml:space="preserve">  Auditoría</t>
  </si>
  <si>
    <t xml:space="preserve">  Bodega</t>
  </si>
  <si>
    <t xml:space="preserve">  Compras</t>
  </si>
  <si>
    <t xml:space="preserve">  Contabilidad</t>
  </si>
  <si>
    <t xml:space="preserve">  Costos</t>
  </si>
  <si>
    <t xml:space="preserve">  Crédito y Cobranzas</t>
  </si>
  <si>
    <t xml:space="preserve">  Diseño</t>
  </si>
  <si>
    <t xml:space="preserve">  Finanzas</t>
  </si>
  <si>
    <t xml:space="preserve">  Gerencia General</t>
  </si>
  <si>
    <t xml:space="preserve">  Impuestos</t>
  </si>
  <si>
    <t xml:space="preserve">  Mercadeo</t>
  </si>
  <si>
    <t xml:space="preserve">  Producción</t>
  </si>
  <si>
    <t xml:space="preserve">  Publicidad</t>
  </si>
  <si>
    <t xml:space="preserve">  Sistemas</t>
  </si>
  <si>
    <t xml:space="preserve">  Tesorería</t>
  </si>
  <si>
    <t>OTRAS (¿Cuáles?)</t>
  </si>
  <si>
    <t xml:space="preserve">  Personal</t>
  </si>
  <si>
    <t>No.</t>
  </si>
  <si>
    <t>Expedida en:</t>
  </si>
  <si>
    <t xml:space="preserve">   Nombre de la última o actual empresa</t>
  </si>
  <si>
    <t xml:space="preserve">   Nombre de su jefe inmediato</t>
  </si>
  <si>
    <t xml:space="preserve">  Cargo</t>
  </si>
  <si>
    <t xml:space="preserve">  Sueldo inicial</t>
  </si>
  <si>
    <t xml:space="preserve">   Total tiempo servido</t>
  </si>
  <si>
    <t xml:space="preserve">   Funciones realizadas</t>
  </si>
  <si>
    <t xml:space="preserve">  Sueldo final o actual</t>
  </si>
  <si>
    <t xml:space="preserve">   Fecha de ingreso</t>
  </si>
  <si>
    <t xml:space="preserve">  Fecha de retiro</t>
  </si>
  <si>
    <t xml:space="preserve">    Cargo(s) desempeñado(s) por usted</t>
  </si>
  <si>
    <t xml:space="preserve">  Cargo actual</t>
  </si>
  <si>
    <t>Motivo del retiro</t>
  </si>
  <si>
    <t>Indefinido</t>
  </si>
  <si>
    <t>Fijo</t>
  </si>
  <si>
    <t xml:space="preserve"> ¿Cuánto tiempo?</t>
  </si>
  <si>
    <t>Otra jornada</t>
  </si>
  <si>
    <t>Tiempo completo</t>
  </si>
  <si>
    <t xml:space="preserve">     Jornada:     </t>
  </si>
  <si>
    <t xml:space="preserve">     Diurna</t>
  </si>
  <si>
    <t xml:space="preserve"> Nocturna</t>
  </si>
  <si>
    <t xml:space="preserve">    Por horas</t>
  </si>
  <si>
    <t xml:space="preserve">   1/2 Tiempo</t>
  </si>
  <si>
    <t xml:space="preserve"> Logros obtenidos</t>
  </si>
  <si>
    <t xml:space="preserve">   Nombre de la empresa</t>
  </si>
  <si>
    <t xml:space="preserve">  Sueldo final </t>
  </si>
  <si>
    <t xml:space="preserve">   Cargo(s) desempeñado(s) por usted</t>
  </si>
  <si>
    <t xml:space="preserve"> Cargo</t>
  </si>
  <si>
    <t xml:space="preserve">  Cargo(s) desempeñado(s) por usted</t>
  </si>
  <si>
    <t xml:space="preserve"> Sueldo final </t>
  </si>
  <si>
    <t>¿Entidad promotora de salud (EPS)?</t>
  </si>
  <si>
    <t>¿Cuál?</t>
  </si>
  <si>
    <t xml:space="preserve"> ¿Fondo de pensiones?</t>
  </si>
  <si>
    <t xml:space="preserve">   Si</t>
  </si>
  <si>
    <t xml:space="preserve">  ¿Fondo de cesantías?</t>
  </si>
  <si>
    <t xml:space="preserve">  ¿Cuál?</t>
  </si>
  <si>
    <t xml:space="preserve">   Nombre de la empresa </t>
  </si>
  <si>
    <t>Fecha de afiliación:</t>
  </si>
  <si>
    <t xml:space="preserve"> Fecha de afiliación:</t>
  </si>
  <si>
    <t>1.-</t>
  </si>
  <si>
    <t>2.-</t>
  </si>
  <si>
    <t>3.-</t>
  </si>
  <si>
    <t xml:space="preserve">  Ocupación</t>
  </si>
  <si>
    <t xml:space="preserve"> Firma del solicitante</t>
  </si>
  <si>
    <t>c.c.</t>
  </si>
  <si>
    <t>NOMBRE DEL ENTREVISTADOR</t>
  </si>
  <si>
    <t>ENTREVISTA</t>
  </si>
  <si>
    <t>OBSERVACIONES DEL ASPIRANTE</t>
  </si>
  <si>
    <t>Asistió a Entrevista</t>
  </si>
  <si>
    <t>Hora de Llegada</t>
  </si>
  <si>
    <t>Día</t>
  </si>
  <si>
    <t>Hora</t>
  </si>
  <si>
    <t xml:space="preserve">  Contrátese a partir del</t>
  </si>
  <si>
    <t xml:space="preserve">  Sueldo</t>
  </si>
  <si>
    <t xml:space="preserve"> $</t>
  </si>
  <si>
    <t xml:space="preserve">  Firma de quien autoriza contratación</t>
  </si>
  <si>
    <t xml:space="preserve">  Segundo entrevistador</t>
  </si>
  <si>
    <t xml:space="preserve">  Primer entrevistador</t>
  </si>
  <si>
    <t xml:space="preserve">  Referencias verificadas por</t>
  </si>
  <si>
    <t xml:space="preserve">      Candidato elegible próximamente</t>
  </si>
  <si>
    <t xml:space="preserve">      Candidato seleccionado definitivamente</t>
  </si>
  <si>
    <t>Relacione dos nombres de personas distintas a familiares o empleadores</t>
  </si>
  <si>
    <t>Nombre de un familiar que podamos contactar en caso de no localizarlo a usted directamente</t>
  </si>
  <si>
    <t xml:space="preserve"> </t>
  </si>
  <si>
    <t>OTROS SECTORES (¿Cuáles?)</t>
  </si>
  <si>
    <t xml:space="preserve">      ELECTRICIDAD/ GAS/ AGUA</t>
  </si>
  <si>
    <t xml:space="preserve">      HOTELES Y RESTAURANTES</t>
  </si>
  <si>
    <t xml:space="preserve">      OTROS (¿Cuáles?)</t>
  </si>
  <si>
    <t xml:space="preserve">   GANADERIA/ AVICULTURA</t>
  </si>
  <si>
    <t xml:space="preserve">       Cuero y Calzado</t>
  </si>
  <si>
    <t xml:space="preserve">       Papel y Cartón</t>
  </si>
  <si>
    <t xml:space="preserve">       Editorial y Artes Gráficas</t>
  </si>
  <si>
    <t xml:space="preserve">       Químico y Farmacéutico</t>
  </si>
  <si>
    <t xml:space="preserve">       Caucho y Plástico</t>
  </si>
  <si>
    <t>NAME</t>
  </si>
  <si>
    <t>ADDRESS</t>
  </si>
  <si>
    <t>POSX</t>
  </si>
  <si>
    <t>POSY</t>
  </si>
  <si>
    <t>FONTSIZE</t>
  </si>
  <si>
    <t>FONTFACE</t>
  </si>
  <si>
    <t>NUMBER</t>
  </si>
  <si>
    <t>ACTUALEMPRESA</t>
  </si>
  <si>
    <t>ADISTANCIA</t>
  </si>
  <si>
    <t>ADMINISTRACION</t>
  </si>
  <si>
    <t>AGENCIA2</t>
  </si>
  <si>
    <t>AGENCIA3</t>
  </si>
  <si>
    <t>AGRUCULTURA</t>
  </si>
  <si>
    <t>ALIMENTOS</t>
  </si>
  <si>
    <t>ALQUILADA</t>
  </si>
  <si>
    <t>AMIGO</t>
  </si>
  <si>
    <t>AÑO.EMPRESA</t>
  </si>
  <si>
    <t>AÑO.NAC</t>
  </si>
  <si>
    <t>AÑOCURSADO</t>
  </si>
  <si>
    <t>AÑOINGRESO</t>
  </si>
  <si>
    <t>AÑOINGRESO1</t>
  </si>
  <si>
    <t>AÑOINGRESO2</t>
  </si>
  <si>
    <t>AÑORETIRO</t>
  </si>
  <si>
    <t>AÑORETIRO1</t>
  </si>
  <si>
    <t>AÑORETIRO2</t>
  </si>
  <si>
    <t>ANUNCIO</t>
  </si>
  <si>
    <t>APELLIDO</t>
  </si>
  <si>
    <t>ASESORIAS</t>
  </si>
  <si>
    <t>ASISTIO.NO2</t>
  </si>
  <si>
    <t>ASISTIO.SI1</t>
  </si>
  <si>
    <t>ASISTIONO</t>
  </si>
  <si>
    <t>ASISTIOSI</t>
  </si>
  <si>
    <t>ASPECTO1</t>
  </si>
  <si>
    <t>ASPECTO2</t>
  </si>
  <si>
    <t>ASPECTO3</t>
  </si>
  <si>
    <t>ASPECTO4</t>
  </si>
  <si>
    <t>ASPIRACIONSALARIAL</t>
  </si>
  <si>
    <t>AUDITORIA</t>
  </si>
  <si>
    <t>AUTOMOTORES</t>
  </si>
  <si>
    <t>AUTORIZACION</t>
  </si>
  <si>
    <t>AVICULTURA</t>
  </si>
  <si>
    <t>BACHILLERATO</t>
  </si>
  <si>
    <t>BARRIO</t>
  </si>
  <si>
    <t>BENEFICIARIO</t>
  </si>
  <si>
    <t>BODEGA</t>
  </si>
  <si>
    <t>BUENO</t>
  </si>
  <si>
    <t>BUENO1</t>
  </si>
  <si>
    <t>BUENO10</t>
  </si>
  <si>
    <t>BUENO11</t>
  </si>
  <si>
    <t>BUENO12</t>
  </si>
  <si>
    <t>BUENO13</t>
  </si>
  <si>
    <t>BUENO14</t>
  </si>
  <si>
    <t>BUENO15</t>
  </si>
  <si>
    <t>BUENO16</t>
  </si>
  <si>
    <t>BUENO17</t>
  </si>
  <si>
    <t>BUENO18</t>
  </si>
  <si>
    <t>BUENO19</t>
  </si>
  <si>
    <t>BUENO20</t>
  </si>
  <si>
    <t>BUENO21</t>
  </si>
  <si>
    <t>BUENO22</t>
  </si>
  <si>
    <t>BUENO23</t>
  </si>
  <si>
    <t>BUENO24</t>
  </si>
  <si>
    <t>BUENO25</t>
  </si>
  <si>
    <t>BUENO26</t>
  </si>
  <si>
    <t>BUENO3</t>
  </si>
  <si>
    <t>BUENO4</t>
  </si>
  <si>
    <t>BUENO55</t>
  </si>
  <si>
    <t>BUENO6</t>
  </si>
  <si>
    <t>BUENO7</t>
  </si>
  <si>
    <t>BUENO8</t>
  </si>
  <si>
    <t>BUENO9</t>
  </si>
  <si>
    <t>C.C.</t>
  </si>
  <si>
    <t>CARGO</t>
  </si>
  <si>
    <t>CARGO1</t>
  </si>
  <si>
    <t>CARGO3</t>
  </si>
  <si>
    <t>CARGOCONYUGE</t>
  </si>
  <si>
    <t>CARGODEINTERES</t>
  </si>
  <si>
    <t>CARGOFINAL</t>
  </si>
  <si>
    <t>CARGOJEFE</t>
  </si>
  <si>
    <t>CARGOJEFE2</t>
  </si>
  <si>
    <t>CARGOJEFEINM1</t>
  </si>
  <si>
    <t>CATEGORIA</t>
  </si>
  <si>
    <t>CAUCHO</t>
  </si>
  <si>
    <t>CEDULA</t>
  </si>
  <si>
    <t>CIUDAD</t>
  </si>
  <si>
    <t>CIUDADCONYUGE</t>
  </si>
  <si>
    <t>COD.CARGO</t>
  </si>
  <si>
    <t>COMERCIAL</t>
  </si>
  <si>
    <t>COMERCIO</t>
  </si>
  <si>
    <t>COMINICACIONES</t>
  </si>
  <si>
    <t>COMPRAS</t>
  </si>
  <si>
    <t>CONCEPTOS</t>
  </si>
  <si>
    <t>CONCLUSION1</t>
  </si>
  <si>
    <t>CONCLUSION2</t>
  </si>
  <si>
    <t>CONCLUSION3</t>
  </si>
  <si>
    <t>CONCLUSION4</t>
  </si>
  <si>
    <t>CONCLUSION5</t>
  </si>
  <si>
    <t>CONCLUSION6</t>
  </si>
  <si>
    <t>CONCLUSION7</t>
  </si>
  <si>
    <t>CONCLUSION8</t>
  </si>
  <si>
    <t>CONSTRUCCION</t>
  </si>
  <si>
    <t>CONTABILIDAD</t>
  </si>
  <si>
    <t>CONTACTODIRECTO</t>
  </si>
  <si>
    <t>CONTRATOAGENCIA</t>
  </si>
  <si>
    <t>CONTRATODIRECTO</t>
  </si>
  <si>
    <t>CONTRATODIRECTO3</t>
  </si>
  <si>
    <t>COSTOS</t>
  </si>
  <si>
    <t>COTIZANTE</t>
  </si>
  <si>
    <t>CREDITO</t>
  </si>
  <si>
    <t>CUAL1</t>
  </si>
  <si>
    <t>CUAL25</t>
  </si>
  <si>
    <t>CUAL26</t>
  </si>
  <si>
    <t>CUAL27</t>
  </si>
  <si>
    <t>CUAL28</t>
  </si>
  <si>
    <t>CUAL29</t>
  </si>
  <si>
    <t>CUALES10</t>
  </si>
  <si>
    <t>CUALES11</t>
  </si>
  <si>
    <t>CUALES12</t>
  </si>
  <si>
    <t>CUALES13</t>
  </si>
  <si>
    <t>CUALES14</t>
  </si>
  <si>
    <t>CUALES15</t>
  </si>
  <si>
    <t>CUALES16</t>
  </si>
  <si>
    <t>CUALES17</t>
  </si>
  <si>
    <t>CUALES18</t>
  </si>
  <si>
    <t>CUALES19</t>
  </si>
  <si>
    <t>CUALES2</t>
  </si>
  <si>
    <t>CUALES20</t>
  </si>
  <si>
    <t>CUALES21</t>
  </si>
  <si>
    <t>CUALES22</t>
  </si>
  <si>
    <t>CUALES3</t>
  </si>
  <si>
    <t>CUALES4</t>
  </si>
  <si>
    <t>CUALES5</t>
  </si>
  <si>
    <t>CUALES6</t>
  </si>
  <si>
    <t>CUALES7</t>
  </si>
  <si>
    <t>CUALES8</t>
  </si>
  <si>
    <t>CUALES9</t>
  </si>
  <si>
    <t>CUERO</t>
  </si>
  <si>
    <t>CURSADOS1</t>
  </si>
  <si>
    <t>CURSADOS2</t>
  </si>
  <si>
    <t>CURSADOS3</t>
  </si>
  <si>
    <t>CURSADOS4</t>
  </si>
  <si>
    <t>CURSADOS5</t>
  </si>
  <si>
    <t>CURSADOS6</t>
  </si>
  <si>
    <t>CURSADOS7</t>
  </si>
  <si>
    <t>DD</t>
  </si>
  <si>
    <t>DEPENDENCIA</t>
  </si>
  <si>
    <t>DEPENDENCIA.PARIENTE</t>
  </si>
  <si>
    <t>DIA.NAC</t>
  </si>
  <si>
    <t>DIA1</t>
  </si>
  <si>
    <t>DIA2</t>
  </si>
  <si>
    <t>DIAINGRESO1</t>
  </si>
  <si>
    <t>DIAINGRESO2</t>
  </si>
  <si>
    <t>DIARETIRO</t>
  </si>
  <si>
    <t>DIARETIRO1</t>
  </si>
  <si>
    <t>DIARETIRO2</t>
  </si>
  <si>
    <t>DIR.ACTUALEMPRESA</t>
  </si>
  <si>
    <t>DIR.FAMILIAR1</t>
  </si>
  <si>
    <t>DIR.REFERENCIA1</t>
  </si>
  <si>
    <t>DIR.REFERENCIA2</t>
  </si>
  <si>
    <t>DIRECCION</t>
  </si>
  <si>
    <t>DIRECCIONCONYUGE</t>
  </si>
  <si>
    <t>DIRECCIONEMPRESA1</t>
  </si>
  <si>
    <t>DIRECCIONEMPRESA2</t>
  </si>
  <si>
    <t>DISEÑO</t>
  </si>
  <si>
    <t>DISTRITO</t>
  </si>
  <si>
    <t>DIURNA</t>
  </si>
  <si>
    <t>DIURNA1</t>
  </si>
  <si>
    <t>DIURNA3</t>
  </si>
  <si>
    <t>DIURNO</t>
  </si>
  <si>
    <t>DURACION</t>
  </si>
  <si>
    <t>EDADES</t>
  </si>
  <si>
    <t>EDITORIAL</t>
  </si>
  <si>
    <t>EDUCACION</t>
  </si>
  <si>
    <t>EMPLEADO</t>
  </si>
  <si>
    <t>EMPRESA1</t>
  </si>
  <si>
    <t>EMPRESACONYUGE</t>
  </si>
  <si>
    <t>ENTREVISTADOR1</t>
  </si>
  <si>
    <t>ENTREVISTADOR2</t>
  </si>
  <si>
    <t>ESTADOCIVIL</t>
  </si>
  <si>
    <t>ESTATURA</t>
  </si>
  <si>
    <t>EXPECTATIVAS1</t>
  </si>
  <si>
    <t>EXPECTATIVAS2</t>
  </si>
  <si>
    <t>EXPECTATIVAS3</t>
  </si>
  <si>
    <t>EXPEDIDA1</t>
  </si>
  <si>
    <t>EXPERIENCIA</t>
  </si>
  <si>
    <t>EXTRANJERIA</t>
  </si>
  <si>
    <t>FAMILIAR</t>
  </si>
  <si>
    <t>FAMILIAR1</t>
  </si>
  <si>
    <t>FECHA1</t>
  </si>
  <si>
    <t>FECHA4</t>
  </si>
  <si>
    <t>FECHAAFILIACION2</t>
  </si>
  <si>
    <t>FECHACONTRATO</t>
  </si>
  <si>
    <t>FECHAFILIACION</t>
  </si>
  <si>
    <t>FIJO1</t>
  </si>
  <si>
    <t>FIJO2</t>
  </si>
  <si>
    <t>FIJO3</t>
  </si>
  <si>
    <t>FINALIZACION1</t>
  </si>
  <si>
    <t>FINALIZACION2</t>
  </si>
  <si>
    <t>FINALIZACION3</t>
  </si>
  <si>
    <t>FINALIZACION4</t>
  </si>
  <si>
    <t>FINALIZACION5</t>
  </si>
  <si>
    <t>FINALIZACION6</t>
  </si>
  <si>
    <t>FINALIZACION7</t>
  </si>
  <si>
    <t>FINANCIERO</t>
  </si>
  <si>
    <t>FINANZAS</t>
  </si>
  <si>
    <t>FINDESEMANA</t>
  </si>
  <si>
    <t>FIRMA</t>
  </si>
  <si>
    <t>FIRMAAUTORIZACION</t>
  </si>
  <si>
    <t>FUNCIONES1</t>
  </si>
  <si>
    <t>FUNCIONES2</t>
  </si>
  <si>
    <t>FUNCIONES3</t>
  </si>
  <si>
    <t>FUNCIONES4</t>
  </si>
  <si>
    <t>FUNCIONES5</t>
  </si>
  <si>
    <t>FUNCIONES6</t>
  </si>
  <si>
    <t>GENTE</t>
  </si>
  <si>
    <t>GERENCIA</t>
  </si>
  <si>
    <t>HERMANO1</t>
  </si>
  <si>
    <t>HERMANO2</t>
  </si>
  <si>
    <t>HIDROCARBUROS</t>
  </si>
  <si>
    <t>HORA1</t>
  </si>
  <si>
    <t>HORA2</t>
  </si>
  <si>
    <t>HORADELLEGADA1</t>
  </si>
  <si>
    <t>HORADELLEGADA2</t>
  </si>
  <si>
    <t>HOTELES</t>
  </si>
  <si>
    <t>IDIOMA1</t>
  </si>
  <si>
    <t>IDIOMA2</t>
  </si>
  <si>
    <t>IMPUESTOS</t>
  </si>
  <si>
    <t>INDEFINIDO1</t>
  </si>
  <si>
    <t>INDEFINIDO2</t>
  </si>
  <si>
    <t>INDEFINIDO3</t>
  </si>
  <si>
    <t>INDEPENDIENTE</t>
  </si>
  <si>
    <t>INDUSTRIA</t>
  </si>
  <si>
    <t>INFORMATICO</t>
  </si>
  <si>
    <t>INGRESO1</t>
  </si>
  <si>
    <t>INMOBILIARIO</t>
  </si>
  <si>
    <t>INSTITUCION</t>
  </si>
  <si>
    <t>INSTITUCION1</t>
  </si>
  <si>
    <t>INSTITUCION2</t>
  </si>
  <si>
    <t>INSTITUCION3</t>
  </si>
  <si>
    <t>INSTITUCION4</t>
  </si>
  <si>
    <t>INSTITUCION5</t>
  </si>
  <si>
    <t>INSTITUCION6</t>
  </si>
  <si>
    <t>INSTITUCION7</t>
  </si>
  <si>
    <t>INTENSIDAD</t>
  </si>
  <si>
    <t>INTERNET</t>
  </si>
  <si>
    <t>JEFEINMEDIATO</t>
  </si>
  <si>
    <t>JEFEINMEDIATO1</t>
  </si>
  <si>
    <t>JEFEINMEDIATO2</t>
  </si>
  <si>
    <t>LIBRETA</t>
  </si>
  <si>
    <t>LICENCIACONDUCCION</t>
  </si>
  <si>
    <t>LOGROS1</t>
  </si>
  <si>
    <t>LOGROS2</t>
  </si>
  <si>
    <t>LOGROS3</t>
  </si>
  <si>
    <t>LUGAR.NAC</t>
  </si>
  <si>
    <t>MAQUINARIA</t>
  </si>
  <si>
    <t>MEDIOTIEMPO</t>
  </si>
  <si>
    <t>MEDIOTIEMPO1</t>
  </si>
  <si>
    <t>MEDIOTIEMPO3</t>
  </si>
  <si>
    <t>MERCADEO</t>
  </si>
  <si>
    <t>MES.EMPRESA</t>
  </si>
  <si>
    <t>MES.NAC</t>
  </si>
  <si>
    <t>MESINGRESO</t>
  </si>
  <si>
    <t>MESINGRESO1</t>
  </si>
  <si>
    <t>MESINGRESO2</t>
  </si>
  <si>
    <t>MESRETIRO</t>
  </si>
  <si>
    <t>MESRETIRO1</t>
  </si>
  <si>
    <t>MESRETIRO2</t>
  </si>
  <si>
    <t>METALURGIA</t>
  </si>
  <si>
    <t>MINERIA</t>
  </si>
  <si>
    <t>MM</t>
  </si>
  <si>
    <t>MOTIVORETIRO</t>
  </si>
  <si>
    <t>MOTIVORETIRO1</t>
  </si>
  <si>
    <t>MOTIVORETIRO3</t>
  </si>
  <si>
    <t>MUEBLES</t>
  </si>
  <si>
    <t>MUYBUENO</t>
  </si>
  <si>
    <t>MUYBUENO10</t>
  </si>
  <si>
    <t>MUYBUENO11</t>
  </si>
  <si>
    <t>MUYBUENO12</t>
  </si>
  <si>
    <t>MUYBUENO13</t>
  </si>
  <si>
    <t>MUYBUENO14</t>
  </si>
  <si>
    <t>MUYBUENO15</t>
  </si>
  <si>
    <t>MUYBUENO16</t>
  </si>
  <si>
    <t>MUYBUENO17</t>
  </si>
  <si>
    <t>MUYBUENO18</t>
  </si>
  <si>
    <t>MUYBUENO19</t>
  </si>
  <si>
    <t>MUYBUENO2</t>
  </si>
  <si>
    <t>MUYBUENO20</t>
  </si>
  <si>
    <t>MUYBUENO22</t>
  </si>
  <si>
    <t>MUYBUENO23</t>
  </si>
  <si>
    <t>MUYBUENO24</t>
  </si>
  <si>
    <t>MUYBUENO25</t>
  </si>
  <si>
    <t>MUYBUENO26</t>
  </si>
  <si>
    <t>MUYBUENO3</t>
  </si>
  <si>
    <t>MUYBUENO4</t>
  </si>
  <si>
    <t>MUYBUENO5</t>
  </si>
  <si>
    <t>MUYBUENO6</t>
  </si>
  <si>
    <t>MUYBUENO7</t>
  </si>
  <si>
    <t>MUYBUENO8</t>
  </si>
  <si>
    <t>MUYBUENO9</t>
  </si>
  <si>
    <t>NO1</t>
  </si>
  <si>
    <t>NO10</t>
  </si>
  <si>
    <t>NO11</t>
  </si>
  <si>
    <t>NO12</t>
  </si>
  <si>
    <t>NO13</t>
  </si>
  <si>
    <t>NO14</t>
  </si>
  <si>
    <t>NO15</t>
  </si>
  <si>
    <t>NO16</t>
  </si>
  <si>
    <t>NO17</t>
  </si>
  <si>
    <t>NO18</t>
  </si>
  <si>
    <t>NO19</t>
  </si>
  <si>
    <t>NO2</t>
  </si>
  <si>
    <t>NO20</t>
  </si>
  <si>
    <t>NO3</t>
  </si>
  <si>
    <t>NO4</t>
  </si>
  <si>
    <t>NO5</t>
  </si>
  <si>
    <t>NO6</t>
  </si>
  <si>
    <t>NO7</t>
  </si>
  <si>
    <t>NO8</t>
  </si>
  <si>
    <t>NO9</t>
  </si>
  <si>
    <t>NOCTURNA</t>
  </si>
  <si>
    <t>NOCTURNA1</t>
  </si>
  <si>
    <t>NOCTURNA3</t>
  </si>
  <si>
    <t>NOCTURNO</t>
  </si>
  <si>
    <t>NOMBRE</t>
  </si>
  <si>
    <t>NOMBRE.PARIENTE</t>
  </si>
  <si>
    <t>NOMBRE.RECOMENDADO</t>
  </si>
  <si>
    <t>NOMBREARRENDADOR</t>
  </si>
  <si>
    <t>NOMBRECONYUGE</t>
  </si>
  <si>
    <t>NOMBREEMPRESA1</t>
  </si>
  <si>
    <t>NOMBREEMPRESA2</t>
  </si>
  <si>
    <t>NOMBREFAMILIAR1</t>
  </si>
  <si>
    <t>NOMBREINSTITUCION</t>
  </si>
  <si>
    <t>NOMBREMADRE</t>
  </si>
  <si>
    <t>NOMBREPADRE</t>
  </si>
  <si>
    <t>NOMBREPROGRAMA</t>
  </si>
  <si>
    <t>NUMERO</t>
  </si>
  <si>
    <t>NUMERO1</t>
  </si>
  <si>
    <t>NUYBUENO21</t>
  </si>
  <si>
    <t>OBLIGACIONES</t>
  </si>
  <si>
    <t>OCUPACIONFAMILIAR1</t>
  </si>
  <si>
    <t>OCUPACIONREFERENCIA1</t>
  </si>
  <si>
    <t>OCUPACIONREFERENCIA2</t>
  </si>
  <si>
    <t>OTRAJORNADA</t>
  </si>
  <si>
    <t>OTRAJORNADA1</t>
  </si>
  <si>
    <t>OTRAJORNADA3</t>
  </si>
  <si>
    <t>OTRO1</t>
  </si>
  <si>
    <t>OTRO2</t>
  </si>
  <si>
    <t>OTRO5</t>
  </si>
  <si>
    <t>OTRO6</t>
  </si>
  <si>
    <t>OTRO7</t>
  </si>
  <si>
    <t>OTROS3</t>
  </si>
  <si>
    <t>OTROSSECTORES</t>
  </si>
  <si>
    <t>OTROSSERVICIOS</t>
  </si>
  <si>
    <t>PAPEL</t>
  </si>
  <si>
    <t>PARENTESCO</t>
  </si>
  <si>
    <t>PERSONAL</t>
  </si>
  <si>
    <t>PESO</t>
  </si>
  <si>
    <t>PORHORAAS1</t>
  </si>
  <si>
    <t>PORHORAS</t>
  </si>
  <si>
    <t>PORHORAS3</t>
  </si>
  <si>
    <t>PRIMERENTREVISTADOR</t>
  </si>
  <si>
    <t>PRODUCCION</t>
  </si>
  <si>
    <t>PROF.HNO1</t>
  </si>
  <si>
    <t>PROFESION</t>
  </si>
  <si>
    <t>PROFESIONAL</t>
  </si>
  <si>
    <t>PROFESIONCONYUGE</t>
  </si>
  <si>
    <t>PROFESIONHNO2</t>
  </si>
  <si>
    <t>PROFESIONMADRE</t>
  </si>
  <si>
    <t>PROFESIONPADRE</t>
  </si>
  <si>
    <t>PROGRAMA1</t>
  </si>
  <si>
    <t>PROGRAMA2</t>
  </si>
  <si>
    <t>PROGRAMA3</t>
  </si>
  <si>
    <t>PROGRAMA4</t>
  </si>
  <si>
    <t>PROPIA</t>
  </si>
  <si>
    <t>PUBLICIDAD</t>
  </si>
  <si>
    <t>QUIMICO</t>
  </si>
  <si>
    <t>RECICLAJE</t>
  </si>
  <si>
    <t>REFERENCIA2</t>
  </si>
  <si>
    <t>REGIONES</t>
  </si>
  <si>
    <t>REGULAR1</t>
  </si>
  <si>
    <t>REGULAR10</t>
  </si>
  <si>
    <t>REGULAR11</t>
  </si>
  <si>
    <t>REGULAR12</t>
  </si>
  <si>
    <t>REGULAR13</t>
  </si>
  <si>
    <t>REGULAR14</t>
  </si>
  <si>
    <t>REGULAR15</t>
  </si>
  <si>
    <t>REGULAR16</t>
  </si>
  <si>
    <t>REGULAR17</t>
  </si>
  <si>
    <t>REGULAR18</t>
  </si>
  <si>
    <t>REGULAR19</t>
  </si>
  <si>
    <t>REGULAR2</t>
  </si>
  <si>
    <t>REGULAR20</t>
  </si>
  <si>
    <t>REGULAR21</t>
  </si>
  <si>
    <t>REGULAR22</t>
  </si>
  <si>
    <t>REGULAR23</t>
  </si>
  <si>
    <t>REGULAR24</t>
  </si>
  <si>
    <t>REGULAR25</t>
  </si>
  <si>
    <t>REGULAR26</t>
  </si>
  <si>
    <t>REGULAR3</t>
  </si>
  <si>
    <t>REGULAR4</t>
  </si>
  <si>
    <t>REGULAR5</t>
  </si>
  <si>
    <t>REGULAR6</t>
  </si>
  <si>
    <t>REGULAR7</t>
  </si>
  <si>
    <t>REGULAR8</t>
  </si>
  <si>
    <t>REGULAR9</t>
  </si>
  <si>
    <t>SALUD</t>
  </si>
  <si>
    <t>SEGUNDACLASE</t>
  </si>
  <si>
    <t>SEGUNDOENTREVIS.</t>
  </si>
  <si>
    <t>SEGURIDAD</t>
  </si>
  <si>
    <t>SEGUROS</t>
  </si>
  <si>
    <t>SERV.TEMPORALES</t>
  </si>
  <si>
    <t>SERVICIOS</t>
  </si>
  <si>
    <t>SI1</t>
  </si>
  <si>
    <t>SI10</t>
  </si>
  <si>
    <t>SI11</t>
  </si>
  <si>
    <t>SI12</t>
  </si>
  <si>
    <t>SI13</t>
  </si>
  <si>
    <t>SI14</t>
  </si>
  <si>
    <t>SI15</t>
  </si>
  <si>
    <t>SI16</t>
  </si>
  <si>
    <t>SI17</t>
  </si>
  <si>
    <t>SI18</t>
  </si>
  <si>
    <t>SI19</t>
  </si>
  <si>
    <t>SI2</t>
  </si>
  <si>
    <t>SI20</t>
  </si>
  <si>
    <t>SI3</t>
  </si>
  <si>
    <t>SI4</t>
  </si>
  <si>
    <t>SISTEMAS</t>
  </si>
  <si>
    <t>SUELDO</t>
  </si>
  <si>
    <t>SUELDOFINAL1</t>
  </si>
  <si>
    <t>SUELDOFINAL2</t>
  </si>
  <si>
    <t>SUELDOFINAL3</t>
  </si>
  <si>
    <t>SUELDOINICIAL1</t>
  </si>
  <si>
    <t>SUELDOINICIAL2</t>
  </si>
  <si>
    <t>SUELDOINICIAL3</t>
  </si>
  <si>
    <t>TABACO</t>
  </si>
  <si>
    <t>TE.ACTUALEMPRESA</t>
  </si>
  <si>
    <t>TECNICO</t>
  </si>
  <si>
    <t>TECNICO2</t>
  </si>
  <si>
    <t>TECNOLOGICO</t>
  </si>
  <si>
    <t>TEL.CONYUGE</t>
  </si>
  <si>
    <t>TEL.EMPRESA2</t>
  </si>
  <si>
    <t>TEL.FAMILIAR1</t>
  </si>
  <si>
    <t>TEL.HNO1</t>
  </si>
  <si>
    <t>TEL.HNO2</t>
  </si>
  <si>
    <t>TEL.MADRE</t>
  </si>
  <si>
    <t>TEL.PADRE</t>
  </si>
  <si>
    <t>TEL.REFERENCIA1</t>
  </si>
  <si>
    <t>TEL.REFERENCIA2</t>
  </si>
  <si>
    <t>TELEFONOEMPRESA1</t>
  </si>
  <si>
    <t>TESORERIA</t>
  </si>
  <si>
    <t>TEXTILES</t>
  </si>
  <si>
    <t>TIEMPO1</t>
  </si>
  <si>
    <t>TIEMPO2</t>
  </si>
  <si>
    <t>TIEMPOCOMPLETO</t>
  </si>
  <si>
    <t>TIEMPOCOMPLETO1</t>
  </si>
  <si>
    <t>TIEMPOCOMPLETO3</t>
  </si>
  <si>
    <t>TIEMPOSERVIDO1</t>
  </si>
  <si>
    <t>TIEMPOSERVIDO2</t>
  </si>
  <si>
    <t>TIMPOSERVIDO</t>
  </si>
  <si>
    <t>TIPODECONTRATO</t>
  </si>
  <si>
    <t>TIPOESTUDIOS</t>
  </si>
  <si>
    <t>TITULO1</t>
  </si>
  <si>
    <t>TITULO2</t>
  </si>
  <si>
    <t>TITULO3</t>
  </si>
  <si>
    <t>TITULO4</t>
  </si>
  <si>
    <t>TITULO5</t>
  </si>
  <si>
    <t>TITULO6</t>
  </si>
  <si>
    <t>TITULO7</t>
  </si>
  <si>
    <t>TRANSPORTE</t>
  </si>
  <si>
    <t>TURISMO</t>
  </si>
  <si>
    <t>VERIFICACION1</t>
  </si>
  <si>
    <t>VERIFICACION2</t>
  </si>
  <si>
    <t>VIDRIO</t>
  </si>
  <si>
    <t>AFICIONES</t>
  </si>
  <si>
    <t xml:space="preserve"> ¿Cuál(es) es(son) su(s) principal(es) afición(es)?</t>
  </si>
  <si>
    <t>Nocturno</t>
  </si>
  <si>
    <t>Diurno</t>
  </si>
  <si>
    <t>C$59</t>
  </si>
  <si>
    <t>Q$53</t>
  </si>
  <si>
    <t>BH$43</t>
  </si>
  <si>
    <t>AI$40</t>
  </si>
  <si>
    <t>BD$43</t>
  </si>
  <si>
    <t>C$13</t>
  </si>
  <si>
    <t>BE$57</t>
  </si>
  <si>
    <t>AK$15</t>
  </si>
  <si>
    <t>P$25</t>
  </si>
  <si>
    <t>AE$8</t>
  </si>
  <si>
    <t>BH$30</t>
  </si>
  <si>
    <t>C$17</t>
  </si>
  <si>
    <t>BK$8</t>
  </si>
  <si>
    <t>C$57</t>
  </si>
  <si>
    <t>BL$43</t>
  </si>
  <si>
    <t>AU$59</t>
  </si>
  <si>
    <t>Y$61</t>
  </si>
  <si>
    <t>Y$63</t>
  </si>
  <si>
    <t>J$8</t>
  </si>
  <si>
    <t>BH$40</t>
  </si>
  <si>
    <t>Z$45</t>
  </si>
  <si>
    <t>AT$17</t>
  </si>
  <si>
    <t>C$15</t>
  </si>
  <si>
    <t>AY$27</t>
  </si>
  <si>
    <t>AW$34</t>
  </si>
  <si>
    <t>X$36</t>
  </si>
  <si>
    <t>AA$19</t>
  </si>
  <si>
    <t>AB$21</t>
  </si>
  <si>
    <t>C$66</t>
  </si>
  <si>
    <t>C$67</t>
  </si>
  <si>
    <t>C$68</t>
  </si>
  <si>
    <t>AB$27</t>
  </si>
  <si>
    <t>C$21</t>
  </si>
  <si>
    <t>P$27</t>
  </si>
  <si>
    <t>Q$51</t>
  </si>
  <si>
    <t>AD$40</t>
  </si>
  <si>
    <t>BD$45</t>
  </si>
  <si>
    <t>AW$36</t>
  </si>
  <si>
    <t>AY$25</t>
  </si>
  <si>
    <t>AO$30</t>
  </si>
  <si>
    <t>C$19</t>
  </si>
  <si>
    <t>AG$40</t>
  </si>
  <si>
    <t>AX$17</t>
  </si>
  <si>
    <t>R$8</t>
  </si>
  <si>
    <t>BO$22</t>
  </si>
  <si>
    <t>AR$59</t>
  </si>
  <si>
    <t>K$61</t>
  </si>
  <si>
    <t>K$63</t>
  </si>
  <si>
    <t>AJ$30</t>
  </si>
  <si>
    <t>O$35</t>
  </si>
  <si>
    <t>K$40</t>
  </si>
  <si>
    <t>Z$40</t>
  </si>
  <si>
    <t>AX$40</t>
  </si>
  <si>
    <t>M$45</t>
  </si>
  <si>
    <t>BQ$49</t>
  </si>
  <si>
    <t>S$55</t>
  </si>
  <si>
    <t>AH$13</t>
  </si>
  <si>
    <t>Q$43</t>
  </si>
  <si>
    <t>BA$39</t>
  </si>
  <si>
    <t>V$52</t>
  </si>
  <si>
    <t>Y$25</t>
  </si>
  <si>
    <t>BE$55</t>
  </si>
  <si>
    <t>BH$45</t>
  </si>
  <si>
    <t>AQ$21</t>
  </si>
  <si>
    <t>C$48</t>
  </si>
  <si>
    <t>AN$19</t>
  </si>
  <si>
    <t>F$52</t>
  </si>
  <si>
    <t>AF$48</t>
  </si>
  <si>
    <t>BP$27</t>
  </si>
  <si>
    <t>BL$22</t>
  </si>
  <si>
    <t>AL$59</t>
  </si>
  <si>
    <t>D$61</t>
  </si>
  <si>
    <t>D$63</t>
  </si>
  <si>
    <t>AG$30</t>
  </si>
  <si>
    <t>G$35</t>
  </si>
  <si>
    <t>E$40</t>
  </si>
  <si>
    <t>C$30</t>
  </si>
  <si>
    <t>BC$17</t>
  </si>
  <si>
    <t>AA$77</t>
  </si>
  <si>
    <t>AC$26</t>
  </si>
  <si>
    <t>AC$28</t>
  </si>
  <si>
    <t>AC$30</t>
  </si>
  <si>
    <t>AC$33</t>
  </si>
  <si>
    <t>AJ$53</t>
  </si>
  <si>
    <t>AJ$55</t>
  </si>
  <si>
    <t>AJ$57</t>
  </si>
  <si>
    <t>AJ$59</t>
  </si>
  <si>
    <t>AJ$61</t>
  </si>
  <si>
    <t>AJ$63</t>
  </si>
  <si>
    <t>AJ$65</t>
  </si>
  <si>
    <t>AK$69</t>
  </si>
  <si>
    <t>AK$71</t>
  </si>
  <si>
    <t>AK$77</t>
  </si>
  <si>
    <t>AW$53</t>
  </si>
  <si>
    <t>AW$55</t>
  </si>
  <si>
    <t>AW$57</t>
  </si>
  <si>
    <t>AW$59</t>
  </si>
  <si>
    <t>AW$61</t>
  </si>
  <si>
    <t>AW$63</t>
  </si>
  <si>
    <t>AW$65</t>
  </si>
  <si>
    <t>AW$67</t>
  </si>
  <si>
    <t>AW$69</t>
  </si>
  <si>
    <t>AW$71</t>
  </si>
  <si>
    <t>AW$73</t>
  </si>
  <si>
    <t>AW$75</t>
  </si>
  <si>
    <t>AW$77</t>
  </si>
  <si>
    <t>AZ$62</t>
  </si>
  <si>
    <t>AZ$64</t>
  </si>
  <si>
    <t>AZ$66</t>
  </si>
  <si>
    <t>AZ$68</t>
  </si>
  <si>
    <t>AZ$70</t>
  </si>
  <si>
    <t>AZ$72</t>
  </si>
  <si>
    <t>AZ$74</t>
  </si>
  <si>
    <t>B$17</t>
  </si>
  <si>
    <t>B$8</t>
  </si>
  <si>
    <t>BB$44</t>
  </si>
  <si>
    <t>BC$44</t>
  </si>
  <si>
    <t>BD$53</t>
  </si>
  <si>
    <t>BD$55</t>
  </si>
  <si>
    <t>BD$57</t>
  </si>
  <si>
    <t>BE$44</t>
  </si>
  <si>
    <t>D$26</t>
  </si>
  <si>
    <t>F$44</t>
  </si>
  <si>
    <t>J$28</t>
  </si>
  <si>
    <t>J$30</t>
  </si>
  <si>
    <t>K$53</t>
  </si>
  <si>
    <t>K$55</t>
  </si>
  <si>
    <t>K$57</t>
  </si>
  <si>
    <t>K$59</t>
  </si>
  <si>
    <t>L$63</t>
  </si>
  <si>
    <t>L$65</t>
  </si>
  <si>
    <t>L$67</t>
  </si>
  <si>
    <t>L$69</t>
  </si>
  <si>
    <t>L$71</t>
  </si>
  <si>
    <t>L$73</t>
  </si>
  <si>
    <t>L$75</t>
  </si>
  <si>
    <t>L$77</t>
  </si>
  <si>
    <t>N$65</t>
  </si>
  <si>
    <t>O$26</t>
  </si>
  <si>
    <t>O$28</t>
  </si>
  <si>
    <t>O$30</t>
  </si>
  <si>
    <t>O$33</t>
  </si>
  <si>
    <t>O$37</t>
  </si>
  <si>
    <t>Q$45</t>
  </si>
  <si>
    <t>T$26</t>
  </si>
  <si>
    <t>T$28</t>
  </si>
  <si>
    <t>T$30</t>
  </si>
  <si>
    <t>T$33</t>
  </si>
  <si>
    <t>V$26</t>
  </si>
  <si>
    <t>V$28</t>
  </si>
  <si>
    <t>V$30</t>
  </si>
  <si>
    <t>V$33</t>
  </si>
  <si>
    <t>V$35</t>
  </si>
  <si>
    <t>W$17</t>
  </si>
  <si>
    <t>Y$69</t>
  </si>
  <si>
    <t>Y$71</t>
  </si>
  <si>
    <t>Y$73</t>
  </si>
  <si>
    <t>Y$75</t>
  </si>
  <si>
    <t>Y$77</t>
  </si>
  <si>
    <t>Z$53</t>
  </si>
  <si>
    <t>Z$55</t>
  </si>
  <si>
    <t>Z$57</t>
  </si>
  <si>
    <t>Z$59</t>
  </si>
  <si>
    <t>Z$65</t>
  </si>
  <si>
    <t>AA$12</t>
  </si>
  <si>
    <t>AA$20</t>
  </si>
  <si>
    <t>AA$30</t>
  </si>
  <si>
    <t>AA$38</t>
  </si>
  <si>
    <t>AA$48</t>
  </si>
  <si>
    <t>AA$57</t>
  </si>
  <si>
    <t>AI$28</t>
  </si>
  <si>
    <t>AL$10</t>
  </si>
  <si>
    <t>AL$28</t>
  </si>
  <si>
    <t>AL$46</t>
  </si>
  <si>
    <t>AM$58</t>
  </si>
  <si>
    <t>AO$46</t>
  </si>
  <si>
    <t>C$10</t>
  </si>
  <si>
    <t>C$12</t>
  </si>
  <si>
    <t>C$28</t>
  </si>
  <si>
    <t>C$46</t>
  </si>
  <si>
    <t>H$20</t>
  </si>
  <si>
    <t>H$38</t>
  </si>
  <si>
    <t>H$57</t>
  </si>
  <si>
    <t>N$58</t>
  </si>
  <si>
    <t>O$65</t>
  </si>
  <si>
    <t>U$58</t>
  </si>
  <si>
    <t>W$65</t>
  </si>
  <si>
    <t>W$8</t>
  </si>
  <si>
    <t>AC$44</t>
  </si>
  <si>
    <t>AC$45</t>
  </si>
  <si>
    <t>AF$43</t>
  </si>
  <si>
    <t>AF$44</t>
  </si>
  <si>
    <t>AF$45</t>
  </si>
  <si>
    <t>AH$44</t>
  </si>
  <si>
    <t>AH$45</t>
  </si>
  <si>
    <t>B$50</t>
  </si>
  <si>
    <t>B$52</t>
  </si>
  <si>
    <t>B$54</t>
  </si>
  <si>
    <t>C$14</t>
  </si>
  <si>
    <t>C$39</t>
  </si>
  <si>
    <t>D$44</t>
  </si>
  <si>
    <t>D$45</t>
  </si>
  <si>
    <t>E$44</t>
  </si>
  <si>
    <t>E$45</t>
  </si>
  <si>
    <t>E$47</t>
  </si>
  <si>
    <t>F$42</t>
  </si>
  <si>
    <t>F$43</t>
  </si>
  <si>
    <t>F$45</t>
  </si>
  <si>
    <t>H$44</t>
  </si>
  <si>
    <t>H$45</t>
  </si>
  <si>
    <t>K$44</t>
  </si>
  <si>
    <t>K$45</t>
  </si>
  <si>
    <t>M$44</t>
  </si>
  <si>
    <t>T$44</t>
  </si>
  <si>
    <t>T$45</t>
  </si>
  <si>
    <t>U$60</t>
  </si>
  <si>
    <t>V$44</t>
  </si>
  <si>
    <t>V$45</t>
  </si>
  <si>
    <t>Y$44</t>
  </si>
  <si>
    <t>Y$45</t>
  </si>
  <si>
    <t>Z$44</t>
  </si>
  <si>
    <t>Arial</t>
  </si>
  <si>
    <t>Por medio de la agencia</t>
  </si>
  <si>
    <t>Amigo</t>
  </si>
  <si>
    <t>ZZCIUDAD0</t>
  </si>
  <si>
    <t>ZZCIUDAD1</t>
  </si>
  <si>
    <t>ZZCIUDAD2</t>
  </si>
  <si>
    <t>ZZCIUDAD3</t>
  </si>
  <si>
    <t>ZZCIUDAD4</t>
  </si>
  <si>
    <t>ZZCIUDAD5</t>
  </si>
  <si>
    <t>ZZCIUDAD6</t>
  </si>
  <si>
    <t>ZZCUALES30</t>
  </si>
  <si>
    <t>T$66</t>
  </si>
  <si>
    <t>Dependencia</t>
  </si>
  <si>
    <t xml:space="preserve"> ¿Cuál(es)?</t>
  </si>
  <si>
    <t>No. de personas que dependen</t>
  </si>
  <si>
    <t>económicamente del solicitante</t>
  </si>
  <si>
    <t>Bachillerato</t>
  </si>
  <si>
    <t xml:space="preserve">      Fin de semana</t>
  </si>
  <si>
    <t xml:space="preserve"> Tipo de contrato</t>
  </si>
  <si>
    <t>Horario de trabajo:</t>
  </si>
  <si>
    <t>Tipo de contrato</t>
  </si>
  <si>
    <t>Logros obtenidos</t>
  </si>
  <si>
    <t>¿Está trabajando actualmente?</t>
  </si>
  <si>
    <t>¿Trabajó antes en esta</t>
  </si>
  <si>
    <t xml:space="preserve"> Vive en casa:</t>
  </si>
  <si>
    <t>AX$25</t>
  </si>
  <si>
    <t>AX$26</t>
  </si>
  <si>
    <t>AX$28</t>
  </si>
  <si>
    <t>AX$30</t>
  </si>
  <si>
    <t>AX$32</t>
  </si>
  <si>
    <t>AX$33</t>
  </si>
  <si>
    <t>AX$35</t>
  </si>
  <si>
    <t>AT$39</t>
  </si>
  <si>
    <t>AD$44</t>
  </si>
  <si>
    <t>AD$43</t>
  </si>
  <si>
    <t>BC$47</t>
  </si>
  <si>
    <t>BC$43</t>
  </si>
  <si>
    <t>AO$47</t>
  </si>
  <si>
    <t>AV$46</t>
  </si>
  <si>
    <t>AV$47</t>
  </si>
  <si>
    <t>BC$46</t>
  </si>
  <si>
    <t>B$10</t>
  </si>
  <si>
    <t>AU$10</t>
  </si>
  <si>
    <t>D$28</t>
  </si>
  <si>
    <t>Y$79</t>
  </si>
  <si>
    <t>AA$79</t>
  </si>
  <si>
    <t>AK$79</t>
  </si>
  <si>
    <t>BD$59</t>
  </si>
  <si>
    <t>AZ$61</t>
  </si>
  <si>
    <t>AZ$76</t>
  </si>
  <si>
    <t>N$67</t>
  </si>
  <si>
    <t>Z$67</t>
  </si>
  <si>
    <t>T$25</t>
  </si>
  <si>
    <t>T$32</t>
  </si>
  <si>
    <t>T$35</t>
  </si>
  <si>
    <t>U$10</t>
  </si>
  <si>
    <t>AU$40</t>
  </si>
  <si>
    <t>AF$39</t>
  </si>
  <si>
    <t>AR$13</t>
  </si>
  <si>
    <t>AM$8</t>
  </si>
  <si>
    <t>O$25</t>
  </si>
  <si>
    <t>O$32</t>
  </si>
  <si>
    <t>BD$40</t>
  </si>
  <si>
    <t>B$19</t>
  </si>
  <si>
    <t>B$20</t>
  </si>
  <si>
    <t>Q$47</t>
  </si>
  <si>
    <t>AQ$37</t>
  </si>
  <si>
    <t>AC$25</t>
  </si>
  <si>
    <t>AC$32</t>
  </si>
  <si>
    <t>AC$35</t>
  </si>
  <si>
    <t>BE$47</t>
  </si>
  <si>
    <t>BE$43</t>
  </si>
  <si>
    <t>AR$46</t>
  </si>
  <si>
    <t>AR$47</t>
  </si>
  <si>
    <t>AY$46</t>
  </si>
  <si>
    <t>AY$47</t>
  </si>
  <si>
    <t>BE$46</t>
  </si>
  <si>
    <t>I$39</t>
  </si>
  <si>
    <t>J$43</t>
  </si>
  <si>
    <t>J$46</t>
  </si>
  <si>
    <t>AU$41</t>
  </si>
  <si>
    <t>B$41</t>
  </si>
  <si>
    <t>B$16</t>
  </si>
  <si>
    <t>V$37</t>
  </si>
  <si>
    <t>P$12</t>
  </si>
  <si>
    <t>AJ$75</t>
  </si>
  <si>
    <t>AJ$67</t>
  </si>
  <si>
    <t>U$13</t>
  </si>
  <si>
    <t>W$19</t>
  </si>
  <si>
    <t>J$33</t>
  </si>
  <si>
    <t>W$20</t>
  </si>
  <si>
    <t>W$16</t>
  </si>
  <si>
    <t>Q$44</t>
  </si>
  <si>
    <t>AI$43</t>
  </si>
  <si>
    <t>AI$44</t>
  </si>
  <si>
    <t>AW$79</t>
  </si>
  <si>
    <t>Z$61</t>
  </si>
  <si>
    <t>AB$43</t>
  </si>
  <si>
    <t>BB$47</t>
  </si>
  <si>
    <t>AB$44</t>
  </si>
  <si>
    <t>BB$43</t>
  </si>
  <si>
    <t>AK$46</t>
  </si>
  <si>
    <t>AK$47</t>
  </si>
  <si>
    <t>AU$46</t>
  </si>
  <si>
    <t>AU$47</t>
  </si>
  <si>
    <t>BB$46</t>
  </si>
  <si>
    <t>AK$73</t>
  </si>
  <si>
    <t>F$46</t>
  </si>
  <si>
    <t>J$27</t>
  </si>
  <si>
    <t>J$32</t>
  </si>
  <si>
    <t>AG$10</t>
  </si>
  <si>
    <t>AT$19</t>
  </si>
  <si>
    <t>AT$20</t>
  </si>
  <si>
    <t>AT$16</t>
  </si>
  <si>
    <t>O$39</t>
  </si>
  <si>
    <t>V$25</t>
  </si>
  <si>
    <t>V$32</t>
  </si>
  <si>
    <t>L$79</t>
  </si>
  <si>
    <t>BD$41</t>
  </si>
  <si>
    <t>AA$40</t>
  </si>
  <si>
    <t>AA$59</t>
  </si>
  <si>
    <t>AI$12</t>
  </si>
  <si>
    <t>AI$30</t>
  </si>
  <si>
    <t>AI$48</t>
  </si>
  <si>
    <t>AQ$12</t>
  </si>
  <si>
    <t>AQ$30</t>
  </si>
  <si>
    <t>AQ$48</t>
  </si>
  <si>
    <t>O$67</t>
  </si>
  <si>
    <t>AA$14</t>
  </si>
  <si>
    <t>AA$32</t>
  </si>
  <si>
    <t>AA$50</t>
  </si>
  <si>
    <t>S$12</t>
  </si>
  <si>
    <t>S$48</t>
  </si>
  <si>
    <t>S$30</t>
  </si>
  <si>
    <t>AA$22</t>
  </si>
  <si>
    <t>I$67</t>
  </si>
  <si>
    <t>AL$20</t>
  </si>
  <si>
    <t>AL$38</t>
  </si>
  <si>
    <t>AL$57</t>
  </si>
  <si>
    <t>D$66</t>
  </si>
  <si>
    <t>AJ$66</t>
  </si>
  <si>
    <t>AL$12</t>
  </si>
  <si>
    <t>AL$30</t>
  </si>
  <si>
    <t>AL$48</t>
  </si>
  <si>
    <t>W$10</t>
  </si>
  <si>
    <t>W$28</t>
  </si>
  <si>
    <t>W$46</t>
  </si>
  <si>
    <t>AJ$23</t>
  </si>
  <si>
    <t>AJ$41</t>
  </si>
  <si>
    <t>AJ$60</t>
  </si>
  <si>
    <t>D$67</t>
  </si>
  <si>
    <t>AL$67</t>
  </si>
  <si>
    <t>W$67</t>
  </si>
  <si>
    <t>H$22</t>
  </si>
  <si>
    <t>H$40</t>
  </si>
  <si>
    <t>H$59</t>
  </si>
  <si>
    <t>G$15</t>
  </si>
  <si>
    <t>G$33</t>
  </si>
  <si>
    <t>C$35</t>
  </si>
  <si>
    <t>G$51</t>
  </si>
  <si>
    <t>C$53</t>
  </si>
  <si>
    <t>F$18</t>
  </si>
  <si>
    <t>F$36</t>
  </si>
  <si>
    <t>F$55</t>
  </si>
  <si>
    <t>U$23</t>
  </si>
  <si>
    <t>U$41</t>
  </si>
  <si>
    <t>AE$12</t>
  </si>
  <si>
    <t>AE$30</t>
  </si>
  <si>
    <t>AE$48</t>
  </si>
  <si>
    <t>AO$12</t>
  </si>
  <si>
    <t>AO$48</t>
  </si>
  <si>
    <t>F$24</t>
  </si>
  <si>
    <t>F$61</t>
  </si>
  <si>
    <t>AD$65</t>
  </si>
  <si>
    <t>AS$65</t>
  </si>
  <si>
    <t>AM$23</t>
  </si>
  <si>
    <t>AM$41</t>
  </si>
  <si>
    <t>AM$60</t>
  </si>
  <si>
    <t>AS$23</t>
  </si>
  <si>
    <t>AS$41</t>
  </si>
  <si>
    <t>AS$60</t>
  </si>
  <si>
    <t>AH$20</t>
  </si>
  <si>
    <t>AH$38</t>
  </si>
  <si>
    <t>AH$57</t>
  </si>
  <si>
    <t>X$41</t>
  </si>
  <si>
    <t>X$23</t>
  </si>
  <si>
    <t>X$60</t>
  </si>
  <si>
    <t>K$65</t>
  </si>
  <si>
    <t>AP$65</t>
  </si>
  <si>
    <t>U$14</t>
  </si>
  <si>
    <t>U$32</t>
  </si>
  <si>
    <t>U$50</t>
  </si>
  <si>
    <t>I$14</t>
  </si>
  <si>
    <t>I$32</t>
  </si>
  <si>
    <t>I$50</t>
  </si>
  <si>
    <t>J$22</t>
  </si>
  <si>
    <t>J$40</t>
  </si>
  <si>
    <t>N$23</t>
  </si>
  <si>
    <t>N$41</t>
  </si>
  <si>
    <t>N$60</t>
  </si>
  <si>
    <t>C$32</t>
  </si>
  <si>
    <t>C$50</t>
  </si>
  <si>
    <t>AM$40</t>
  </si>
  <si>
    <t>AJ$40</t>
  </si>
  <si>
    <t>AH$46</t>
  </si>
  <si>
    <t>AH$47</t>
  </si>
  <si>
    <t>G$25</t>
  </si>
  <si>
    <t>E$46</t>
  </si>
  <si>
    <t>K$46</t>
  </si>
  <si>
    <t>K$47</t>
  </si>
  <si>
    <t>V$46</t>
  </si>
  <si>
    <t>V$47</t>
  </si>
  <si>
    <t>AC$46</t>
  </si>
  <si>
    <t>AC$47</t>
  </si>
  <si>
    <t>U$62</t>
  </si>
  <si>
    <t>AJ$33</t>
  </si>
  <si>
    <t>E$49</t>
  </si>
  <si>
    <t>B$51</t>
  </si>
  <si>
    <t>E$53</t>
  </si>
  <si>
    <t>B$55</t>
  </si>
  <si>
    <t>B$56</t>
  </si>
  <si>
    <t>X$40</t>
  </si>
  <si>
    <t>AD$16</t>
  </si>
  <si>
    <t>AD$10</t>
  </si>
  <si>
    <t>AD$13</t>
  </si>
  <si>
    <t>C$40</t>
  </si>
  <si>
    <t>C$41</t>
  </si>
  <si>
    <t>C$16</t>
  </si>
  <si>
    <t>AK$65</t>
  </si>
  <si>
    <t>AE$40</t>
  </si>
  <si>
    <t>AE$41</t>
  </si>
  <si>
    <t>AO$40</t>
  </si>
  <si>
    <t>AO$41</t>
  </si>
  <si>
    <t>AP$24</t>
  </si>
  <si>
    <t>F$47</t>
  </si>
  <si>
    <t>M$46</t>
  </si>
  <si>
    <t>M$47</t>
  </si>
  <si>
    <t>Y$47</t>
  </si>
  <si>
    <t>AF$46</t>
  </si>
  <si>
    <t>AF$47</t>
  </si>
  <si>
    <t>R$58</t>
  </si>
  <si>
    <t>R$61</t>
  </si>
  <si>
    <t>Y$46</t>
  </si>
  <si>
    <t>Q$16</t>
  </si>
  <si>
    <t>Q$10</t>
  </si>
  <si>
    <t>Q$13</t>
  </si>
  <si>
    <t>J$65</t>
  </si>
  <si>
    <t>D$46</t>
  </si>
  <si>
    <t>D$47</t>
  </si>
  <si>
    <t>H$46</t>
  </si>
  <si>
    <t>H$47</t>
  </si>
  <si>
    <t>T$46</t>
  </si>
  <si>
    <t>T$47</t>
  </si>
  <si>
    <t>Z$46</t>
  </si>
  <si>
    <t>Z$47</t>
  </si>
  <si>
    <t>N$61</t>
  </si>
  <si>
    <t>AN$16</t>
  </si>
  <si>
    <t>AN$10</t>
  </si>
  <si>
    <t>AN$13</t>
  </si>
  <si>
    <t>AL$62</t>
  </si>
  <si>
    <t>C$20</t>
  </si>
  <si>
    <t xml:space="preserve"> Cotizante</t>
  </si>
  <si>
    <t xml:space="preserve">            Extranjería:</t>
  </si>
  <si>
    <t>Cédula de ciudadanía:</t>
  </si>
  <si>
    <t xml:space="preserve">       Si</t>
  </si>
  <si>
    <t xml:space="preserve"> ¿Solicitó empleo antes </t>
  </si>
  <si>
    <t xml:space="preserve"> en esta empresa?</t>
  </si>
  <si>
    <t xml:space="preserve">      EDUCACION</t>
  </si>
  <si>
    <t xml:space="preserve">     OTROS SERVICIOS</t>
  </si>
  <si>
    <t xml:space="preserve">     Vidrio, Cerámica y Cemento</t>
  </si>
  <si>
    <t xml:space="preserve">                   ¿Qué idioma(s) conoce?</t>
  </si>
  <si>
    <t xml:space="preserve">              ¿Programa (s) que maneja?</t>
  </si>
  <si>
    <t>Si desea imprimir, recuerde:</t>
  </si>
  <si>
    <t>1. Utilice siempre las Formas Minerva</t>
  </si>
  <si>
    <t>2. Utilice los botones de Imprimir y Margen</t>
  </si>
  <si>
    <t>que se encuentran en la parte superior del formato.</t>
  </si>
  <si>
    <t>VERIFICACION3</t>
  </si>
  <si>
    <t>VERIFICACIONREFERENCIAS</t>
  </si>
  <si>
    <t>ZZTIEMPO3</t>
  </si>
  <si>
    <t>J$59</t>
  </si>
  <si>
    <t>B$65</t>
  </si>
  <si>
    <t xml:space="preserve">        Alimentos y bebidas</t>
  </si>
  <si>
    <t xml:space="preserve">        Tabaco</t>
  </si>
  <si>
    <t xml:space="preserve">       Textiles y Confecciones</t>
  </si>
  <si>
    <t xml:space="preserve">  Dirección domicilio / Barrio</t>
  </si>
  <si>
    <t>Ciudad</t>
  </si>
  <si>
    <t>Teléfono</t>
  </si>
  <si>
    <t xml:space="preserve">  No. Celular</t>
  </si>
  <si>
    <t>Correo electrónico</t>
  </si>
  <si>
    <t>Nacionalidad</t>
  </si>
  <si>
    <t>Profesión, ocupación u oficio</t>
  </si>
  <si>
    <t xml:space="preserve"> (*) Estado civil</t>
  </si>
  <si>
    <t>©LEGIS. Prohibida toda reproducción total o parcial, sin autorización escrita de LEGIS, bajo cualquier medio conocido o por conocer, sin perjuicio de las sanciones civiles y penales establecidas en la Ley autoral</t>
  </si>
  <si>
    <t xml:space="preserve">                       Si</t>
  </si>
  <si>
    <t>Sistemas     Si</t>
  </si>
  <si>
    <t xml:space="preserve">     Cargo</t>
  </si>
  <si>
    <t>Nombre de su jefe inmediato</t>
  </si>
  <si>
    <t>x</t>
  </si>
  <si>
    <r>
      <t xml:space="preserve">  Verificación </t>
    </r>
    <r>
      <rPr>
        <i/>
        <sz val="9"/>
        <color indexed="40"/>
        <rFont val="Arial"/>
        <family val="2"/>
      </rPr>
      <t>(Espacio exclusivo</t>
    </r>
    <r>
      <rPr>
        <b/>
        <sz val="9"/>
        <color indexed="40"/>
        <rFont val="Arial"/>
        <family val="2"/>
      </rPr>
      <t xml:space="preserve"> </t>
    </r>
    <r>
      <rPr>
        <i/>
        <sz val="9"/>
        <color indexed="40"/>
        <rFont val="Arial"/>
        <family val="2"/>
      </rPr>
      <t>para el empleador)</t>
    </r>
  </si>
  <si>
    <r>
      <rPr>
        <sz val="8"/>
        <color indexed="40"/>
        <rFont val="Arial"/>
        <family val="2"/>
      </rPr>
      <t>Si desea imprimir este formato en computador baje en www.formasminerva.com el programa para diligenciarlo e imprimirlo, desprendiendo las hojas por esta perforación</t>
    </r>
    <r>
      <rPr>
        <b/>
        <sz val="8"/>
        <color indexed="40"/>
        <rFont val="Arial"/>
        <family val="2"/>
      </rPr>
      <t xml:space="preserve"> ↑</t>
    </r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</si>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</sst>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6" x14ac:knownFonts="1">
    <font>
      <sz val="10"/>
      <name val="Arial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7"/>
      <color indexed="18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sz val="7"/>
      <color indexed="18"/>
      <name val="Arial"/>
      <family val="2"/>
    </font>
    <font>
      <sz val="9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2"/>
      <color indexed="18"/>
      <name val="Arial"/>
      <family val="2"/>
    </font>
    <font>
      <sz val="14"/>
      <name val="Arial"/>
    </font>
    <font>
      <sz val="9"/>
      <name val="Arial"/>
      <family val="2"/>
    </font>
    <font>
      <u/>
      <sz val="10"/>
      <color indexed="12"/>
      <name val="Arial"/>
    </font>
    <font>
      <sz val="6"/>
      <color indexed="18"/>
      <name val="Arial"/>
      <family val="2"/>
    </font>
    <font>
      <b/>
      <sz val="9"/>
      <color indexed="40"/>
      <name val="Arial"/>
      <family val="2"/>
    </font>
    <font>
      <i/>
      <sz val="9"/>
      <color indexed="40"/>
      <name val="Arial"/>
      <family val="2"/>
    </font>
    <font>
      <sz val="8"/>
      <color indexed="40"/>
      <name val="Arial"/>
      <family val="2"/>
    </font>
    <font>
      <b/>
      <sz val="8"/>
      <color indexed="40"/>
      <name val="Arial"/>
      <family val="2"/>
    </font>
    <font>
      <sz val="8"/>
      <color rgb="FF0099FF"/>
      <name val="Arial"/>
      <family val="2"/>
    </font>
    <font>
      <sz val="10"/>
      <color rgb="FF0099FF"/>
      <name val="Arial"/>
      <family val="2"/>
    </font>
    <font>
      <sz val="9"/>
      <color rgb="FF0099FF"/>
      <name val="Arial"/>
      <family val="2"/>
    </font>
    <font>
      <b/>
      <sz val="10"/>
      <color rgb="FF0099FF"/>
      <name val="Arial"/>
      <family val="2"/>
    </font>
    <font>
      <b/>
      <sz val="12"/>
      <color rgb="FF0099FF"/>
      <name val="Arial"/>
      <family val="2"/>
    </font>
    <font>
      <b/>
      <sz val="9"/>
      <color rgb="FF0099FF"/>
      <name val="Arial"/>
      <family val="2"/>
    </font>
    <font>
      <sz val="7.5"/>
      <color rgb="FF0099FF"/>
      <name val="Arial"/>
      <family val="2"/>
    </font>
    <font>
      <b/>
      <sz val="11"/>
      <color rgb="FF0099FF"/>
      <name val="Arial"/>
      <family val="2"/>
    </font>
    <font>
      <sz val="6"/>
      <color rgb="FF33CCFF"/>
      <name val="Arial"/>
      <family val="2"/>
    </font>
    <font>
      <b/>
      <sz val="8"/>
      <color rgb="FF0099FF"/>
      <name val="Arial"/>
      <family val="2"/>
    </font>
    <font>
      <sz val="7"/>
      <color rgb="FF0099FF"/>
      <name val="Arial"/>
      <family val="2"/>
    </font>
    <font>
      <b/>
      <sz val="7"/>
      <color rgb="FF0099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F6FF"/>
        <bgColor indexed="64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 vertical="top"/>
    </xf>
    <xf numFmtId="0" fontId="0" fillId="0" borderId="0" xfId="0" applyFill="1" applyAlignment="1" applyProtection="1">
      <alignment horizontal="center" vertical="top"/>
    </xf>
    <xf numFmtId="0" fontId="0" fillId="0" borderId="0" xfId="0" applyFill="1" applyAlignment="1" applyProtection="1">
      <alignment horizontal="right" vertical="top"/>
    </xf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Fill="1" applyProtection="1"/>
    <xf numFmtId="0" fontId="17" fillId="0" borderId="0" xfId="0" applyFont="1" applyFill="1" applyProtection="1"/>
    <xf numFmtId="0" fontId="17" fillId="0" borderId="0" xfId="0" applyFont="1" applyFill="1" applyAlignment="1" applyProtection="1">
      <alignment horizontal="right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top"/>
    </xf>
    <xf numFmtId="0" fontId="17" fillId="0" borderId="0" xfId="0" applyFont="1" applyFill="1" applyAlignment="1" applyProtection="1">
      <alignment horizontal="left" vertical="top"/>
    </xf>
    <xf numFmtId="0" fontId="17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center" vertical="top"/>
    </xf>
    <xf numFmtId="0" fontId="17" fillId="0" borderId="0" xfId="0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left" vertical="center" textRotation="90"/>
    </xf>
    <xf numFmtId="0" fontId="17" fillId="0" borderId="0" xfId="0" applyFont="1" applyFill="1" applyAlignment="1" applyProtection="1">
      <alignment horizontal="right" vertical="top"/>
    </xf>
    <xf numFmtId="0" fontId="17" fillId="0" borderId="0" xfId="0" applyFont="1" applyFill="1" applyAlignment="1" applyProtection="1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applyNumberFormat="1" applyFill="1" applyProtection="1">
      <protection locked="0"/>
    </xf>
    <xf numFmtId="0" fontId="10" fillId="2" borderId="0" xfId="0" applyFont="1" applyFill="1" applyAlignment="1">
      <alignment horizontal="left" vertical="center" textRotation="90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/>
    <xf numFmtId="0" fontId="8" fillId="2" borderId="0" xfId="0" applyFont="1" applyFill="1"/>
    <xf numFmtId="0" fontId="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textRotation="90"/>
    </xf>
    <xf numFmtId="0" fontId="19" fillId="2" borderId="0" xfId="0" applyFont="1" applyFill="1" applyAlignment="1">
      <alignment horizontal="left" vertical="center"/>
    </xf>
    <xf numFmtId="0" fontId="16" fillId="2" borderId="0" xfId="0" applyFont="1" applyFill="1"/>
    <xf numFmtId="0" fontId="19" fillId="2" borderId="0" xfId="0" applyFont="1" applyFill="1" applyAlignment="1">
      <alignment horizontal="left" vertical="center" textRotation="90"/>
    </xf>
    <xf numFmtId="0" fontId="0" fillId="2" borderId="0" xfId="0" applyNumberFormat="1" applyFill="1"/>
    <xf numFmtId="0" fontId="0" fillId="2" borderId="0" xfId="0" applyNumberFormat="1" applyFill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6" fillId="2" borderId="0" xfId="0" applyFont="1" applyFill="1" applyProtection="1">
      <protection locked="0"/>
    </xf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/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/>
    <xf numFmtId="0" fontId="6" fillId="2" borderId="0" xfId="0" applyFont="1" applyFill="1" applyAlignment="1" applyProtection="1">
      <alignment horizontal="center" vertical="center"/>
    </xf>
    <xf numFmtId="0" fontId="32" fillId="2" borderId="0" xfId="0" applyFont="1" applyFill="1" applyAlignment="1">
      <alignment horizontal="left" vertical="center" textRotation="90"/>
    </xf>
    <xf numFmtId="0" fontId="24" fillId="2" borderId="0" xfId="0" applyFont="1" applyFill="1" applyAlignment="1">
      <alignment horizontal="lef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center"/>
    </xf>
    <xf numFmtId="0" fontId="8" fillId="2" borderId="0" xfId="0" applyFont="1" applyFill="1" applyAlignment="1" applyProtection="1">
      <alignment horizontal="center" vertical="top"/>
      <protection locked="0"/>
    </xf>
    <xf numFmtId="0" fontId="9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8" fillId="2" borderId="0" xfId="1" applyFill="1" applyAlignment="1" applyProtection="1">
      <alignment horizontal="left"/>
      <protection hidden="1"/>
    </xf>
    <xf numFmtId="0" fontId="8" fillId="2" borderId="0" xfId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/>
      <protection locked="0"/>
    </xf>
    <xf numFmtId="0" fontId="26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 shrinkToFit="1"/>
    </xf>
    <xf numFmtId="0" fontId="31" fillId="2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4" fontId="8" fillId="4" borderId="0" xfId="0" applyNumberFormat="1" applyFont="1" applyFill="1" applyAlignment="1" applyProtection="1">
      <alignment horizontal="left" vertical="center"/>
      <protection locked="0"/>
    </xf>
    <xf numFmtId="0" fontId="24" fillId="4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left" vertical="center" shrinkToFit="1"/>
    </xf>
    <xf numFmtId="0" fontId="24" fillId="2" borderId="0" xfId="0" applyFont="1" applyFill="1" applyAlignment="1">
      <alignment horizontal="center" vertical="top" shrinkToFit="1"/>
    </xf>
    <xf numFmtId="0" fontId="30" fillId="2" borderId="0" xfId="0" applyFont="1" applyFill="1" applyAlignment="1">
      <alignment horizontal="left" vertical="center" shrinkToFit="1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24" fillId="2" borderId="0" xfId="0" applyFont="1" applyFill="1" applyAlignment="1">
      <alignment horizontal="left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top"/>
    </xf>
    <xf numFmtId="3" fontId="8" fillId="2" borderId="0" xfId="0" applyNumberFormat="1" applyFont="1" applyFill="1" applyAlignment="1" applyProtection="1">
      <alignment horizontal="left" vertical="center"/>
      <protection locked="0"/>
    </xf>
    <xf numFmtId="0" fontId="30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left" vertical="top"/>
      <protection locked="0"/>
    </xf>
    <xf numFmtId="0" fontId="1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center"/>
      <protection locked="0"/>
    </xf>
    <xf numFmtId="0" fontId="24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left"/>
      <protection locked="0"/>
    </xf>
    <xf numFmtId="0" fontId="24" fillId="2" borderId="0" xfId="0" applyFont="1" applyFill="1" applyAlignment="1">
      <alignment horizontal="right" vertical="center" shrinkToFit="1"/>
    </xf>
    <xf numFmtId="0" fontId="24" fillId="2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/>
    <xf numFmtId="0" fontId="17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right"/>
    </xf>
    <xf numFmtId="0" fontId="17" fillId="0" borderId="0" xfId="0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top"/>
    </xf>
    <xf numFmtId="0" fontId="17" fillId="0" borderId="0" xfId="0" applyFont="1" applyFill="1" applyAlignment="1" applyProtection="1">
      <alignment vertical="top"/>
    </xf>
    <xf numFmtId="0" fontId="17" fillId="0" borderId="0" xfId="0" applyFont="1" applyFill="1" applyAlignment="1" applyProtection="1">
      <alignment horizontal="center" vertical="top"/>
    </xf>
    <xf numFmtId="49" fontId="17" fillId="0" borderId="0" xfId="0" applyNumberFormat="1" applyFont="1" applyFill="1" applyProtection="1"/>
    <xf numFmtId="0" fontId="14" fillId="4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35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/>
    </xf>
    <xf numFmtId="0" fontId="24" fillId="2" borderId="0" xfId="0" applyFont="1" applyFill="1" applyAlignment="1">
      <alignment horizontal="left" vertical="top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24" fillId="2" borderId="0" xfId="0" applyFont="1" applyFill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33" fillId="2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24" fillId="2" borderId="0" xfId="0" applyFont="1" applyFill="1" applyAlignment="1">
      <alignment horizontal="center" vertical="top"/>
    </xf>
    <xf numFmtId="0" fontId="28" fillId="2" borderId="0" xfId="0" applyFont="1" applyFill="1" applyAlignment="1">
      <alignment horizontal="center" vertical="center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>
      <alignment horizontal="right" vertical="top"/>
    </xf>
    <xf numFmtId="0" fontId="24" fillId="2" borderId="0" xfId="0" applyFont="1" applyFill="1" applyAlignment="1" applyProtection="1">
      <alignment horizontal="left" vertical="top"/>
    </xf>
    <xf numFmtId="0" fontId="8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33" fillId="2" borderId="0" xfId="0" applyFont="1" applyFill="1" applyAlignment="1">
      <alignment horizontal="left" vertical="center" textRotation="90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 applyProtection="1">
      <alignment horizontal="left"/>
      <protection locked="0"/>
    </xf>
    <xf numFmtId="0" fontId="24" fillId="2" borderId="0" xfId="0" applyFont="1" applyFill="1" applyAlignment="1" applyProtection="1">
      <alignment horizontal="center" vertical="top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top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right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29" fillId="3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8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6" fillId="7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>
      <alignment horizontal="center"/>
    </xf>
    <xf numFmtId="18" fontId="8" fillId="2" borderId="0" xfId="0" applyNumberFormat="1" applyFont="1" applyFill="1" applyAlignment="1" applyProtection="1">
      <alignment horizontal="left"/>
      <protection locked="0"/>
    </xf>
    <xf numFmtId="18" fontId="0" fillId="2" borderId="0" xfId="0" applyNumberFormat="1" applyFill="1" applyAlignment="1" applyProtection="1">
      <alignment horizontal="left"/>
      <protection locked="0"/>
    </xf>
    <xf numFmtId="14" fontId="8" fillId="2" borderId="0" xfId="0" applyNumberFormat="1" applyFont="1" applyFill="1" applyAlignment="1" applyProtection="1">
      <alignment horizontal="center"/>
      <protection locked="0"/>
    </xf>
    <xf numFmtId="20" fontId="8" fillId="2" borderId="0" xfId="0" applyNumberFormat="1" applyFont="1" applyFill="1" applyAlignment="1" applyProtection="1">
      <alignment horizontal="center"/>
      <protection locked="0"/>
    </xf>
    <xf numFmtId="20" fontId="0" fillId="2" borderId="0" xfId="0" applyNumberForma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top" shrinkToFit="1"/>
    </xf>
    <xf numFmtId="0" fontId="0" fillId="2" borderId="0" xfId="0" applyFill="1" applyAlignment="1">
      <alignment horizontal="left"/>
    </xf>
    <xf numFmtId="0" fontId="24" fillId="5" borderId="0" xfId="0" applyFont="1" applyFill="1" applyAlignment="1">
      <alignment horizontal="left" vertical="center"/>
    </xf>
    <xf numFmtId="2" fontId="8" fillId="5" borderId="0" xfId="0" applyNumberFormat="1" applyFont="1" applyFill="1" applyAlignment="1" applyProtection="1">
      <alignment horizontal="left" vertical="center"/>
      <protection locked="0"/>
    </xf>
    <xf numFmtId="0" fontId="28" fillId="5" borderId="0" xfId="0" applyFont="1" applyFill="1" applyAlignment="1">
      <alignment horizontal="left" vertical="center"/>
    </xf>
    <xf numFmtId="14" fontId="8" fillId="2" borderId="0" xfId="0" applyNumberFormat="1" applyFont="1" applyFill="1" applyAlignment="1" applyProtection="1">
      <alignment horizontal="left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horizontal="center" vertical="top"/>
    </xf>
    <xf numFmtId="0" fontId="0" fillId="0" borderId="0" xfId="0" applyFill="1" applyAlignment="1" applyProtection="1">
      <alignment horizontal="right" vertical="top"/>
    </xf>
    <xf numFmtId="14" fontId="0" fillId="0" borderId="0" xfId="0" applyNumberFormat="1" applyFill="1" applyAlignment="1" applyProtection="1">
      <alignment horizontal="left" vertical="center"/>
    </xf>
    <xf numFmtId="164" fontId="17" fillId="0" borderId="0" xfId="0" applyNumberFormat="1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164" fontId="17" fillId="0" borderId="0" xfId="0" applyNumberFormat="1" applyFont="1" applyFill="1" applyAlignment="1" applyProtection="1">
      <alignment horizontal="left" vertical="center"/>
    </xf>
    <xf numFmtId="164" fontId="17" fillId="0" borderId="0" xfId="0" applyNumberFormat="1" applyFont="1" applyFill="1" applyAlignment="1" applyProtection="1">
      <alignment horizontal="left" vertical="top"/>
    </xf>
    <xf numFmtId="164" fontId="17" fillId="0" borderId="0" xfId="0" applyNumberFormat="1" applyFont="1" applyFill="1" applyAlignment="1" applyProtection="1">
      <alignment vertical="top"/>
    </xf>
    <xf numFmtId="14" fontId="17" fillId="0" borderId="0" xfId="0" applyNumberFormat="1" applyFont="1" applyFill="1" applyAlignment="1" applyProtection="1">
      <alignment horizontal="left" vertical="center"/>
    </xf>
    <xf numFmtId="14" fontId="17" fillId="0" borderId="0" xfId="0" applyNumberFormat="1" applyFont="1" applyFill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5263A"/>
      <rgbColor rgb="0000FF00"/>
      <rgbColor rgb="000000FF"/>
      <rgbColor rgb="00FFFF00"/>
      <rgbColor rgb="00FF00FF"/>
      <rgbColor rgb="0000FFFF"/>
      <rgbColor rgb="00800000"/>
      <rgbColor rgb="00008000"/>
      <rgbColor rgb="000070B8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1DD4FF"/>
      <rgbColor rgb="00CAE6F2"/>
      <rgbColor rgb="00CCFFCC"/>
      <rgbColor rgb="00FFFF99"/>
      <rgbColor rgb="009CC7E9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F9043C85-F6F2-101A-A3C9-08002B2F49FB}" ax:license="28C4C820-401A-101B-A3C9-08002B2F49FB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3.png"/><Relationship Id="rId3" Type="http://schemas.openxmlformats.org/officeDocument/2006/relationships/hyperlink" Target="http://www.formasminerva.com/" TargetMode="External"/><Relationship Id="rId7" Type="http://schemas.openxmlformats.org/officeDocument/2006/relationships/image" Target="../media/image8.png"/><Relationship Id="rId12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1.png"/><Relationship Id="rId5" Type="http://schemas.openxmlformats.org/officeDocument/2006/relationships/image" Target="../media/image6.png"/><Relationship Id="rId10" Type="http://schemas.openxmlformats.org/officeDocument/2006/relationships/hyperlink" Target="http://www.aliadolaboral.com/" TargetMode="External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7.png"/><Relationship Id="rId7" Type="http://schemas.openxmlformats.org/officeDocument/2006/relationships/image" Target="../media/image12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22.png"/><Relationship Id="rId1" Type="http://schemas.openxmlformats.org/officeDocument/2006/relationships/image" Target="../media/image21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2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13" Type="http://schemas.openxmlformats.org/officeDocument/2006/relationships/image" Target="../media/image13.png"/><Relationship Id="rId3" Type="http://schemas.openxmlformats.org/officeDocument/2006/relationships/image" Target="../media/image27.png"/><Relationship Id="rId7" Type="http://schemas.openxmlformats.org/officeDocument/2006/relationships/image" Target="../media/image31.png"/><Relationship Id="rId12" Type="http://schemas.openxmlformats.org/officeDocument/2006/relationships/image" Target="../media/image12.png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jpeg"/><Relationship Id="rId11" Type="http://schemas.openxmlformats.org/officeDocument/2006/relationships/image" Target="../media/image35.png"/><Relationship Id="rId5" Type="http://schemas.openxmlformats.org/officeDocument/2006/relationships/image" Target="../media/image29.jpeg"/><Relationship Id="rId10" Type="http://schemas.openxmlformats.org/officeDocument/2006/relationships/image" Target="../media/image34.png"/><Relationship Id="rId4" Type="http://schemas.openxmlformats.org/officeDocument/2006/relationships/image" Target="../media/image28.png"/><Relationship Id="rId9" Type="http://schemas.openxmlformats.org/officeDocument/2006/relationships/image" Target="../media/image3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63</xdr:row>
      <xdr:rowOff>66675</xdr:rowOff>
    </xdr:from>
    <xdr:to>
      <xdr:col>70</xdr:col>
      <xdr:colOff>38100</xdr:colOff>
      <xdr:row>65</xdr:row>
      <xdr:rowOff>19050</xdr:rowOff>
    </xdr:to>
    <xdr:pic>
      <xdr:nvPicPr>
        <xdr:cNvPr id="148609" name="Picture 240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0353675"/>
          <a:ext cx="794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1</xdr:col>
      <xdr:colOff>361950</xdr:colOff>
      <xdr:row>68</xdr:row>
      <xdr:rowOff>9525</xdr:rowOff>
    </xdr:to>
    <xdr:pic>
      <xdr:nvPicPr>
        <xdr:cNvPr id="148610" name="Picture 24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9525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68</xdr:row>
      <xdr:rowOff>38100</xdr:rowOff>
    </xdr:from>
    <xdr:to>
      <xdr:col>69</xdr:col>
      <xdr:colOff>28575</xdr:colOff>
      <xdr:row>69</xdr:row>
      <xdr:rowOff>123825</xdr:rowOff>
    </xdr:to>
    <xdr:pic>
      <xdr:nvPicPr>
        <xdr:cNvPr id="148611" name="Picture 24023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1830050"/>
          <a:ext cx="77343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30</xdr:row>
      <xdr:rowOff>57150</xdr:rowOff>
    </xdr:from>
    <xdr:to>
      <xdr:col>70</xdr:col>
      <xdr:colOff>19050</xdr:colOff>
      <xdr:row>32</xdr:row>
      <xdr:rowOff>19050</xdr:rowOff>
    </xdr:to>
    <xdr:pic>
      <xdr:nvPicPr>
        <xdr:cNvPr id="148612" name="Picture 240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695950"/>
          <a:ext cx="7905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22</xdr:row>
      <xdr:rowOff>57150</xdr:rowOff>
    </xdr:from>
    <xdr:to>
      <xdr:col>70</xdr:col>
      <xdr:colOff>47625</xdr:colOff>
      <xdr:row>24</xdr:row>
      <xdr:rowOff>28575</xdr:rowOff>
    </xdr:to>
    <xdr:pic>
      <xdr:nvPicPr>
        <xdr:cNvPr id="148613" name="Picture 2401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4591050"/>
          <a:ext cx="791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61</xdr:col>
      <xdr:colOff>38100</xdr:colOff>
      <xdr:row>10</xdr:row>
      <xdr:rowOff>57150</xdr:rowOff>
    </xdr:from>
    <xdr:to>
      <xdr:col>70</xdr:col>
      <xdr:colOff>47625</xdr:colOff>
      <xdr:row>18</xdr:row>
      <xdr:rowOff>228600</xdr:rowOff>
    </xdr:to>
    <xdr:pic>
      <xdr:nvPicPr>
        <xdr:cNvPr id="148614" name="Picture 2401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162175"/>
          <a:ext cx="14954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8</xdr:row>
      <xdr:rowOff>66675</xdr:rowOff>
    </xdr:from>
    <xdr:to>
      <xdr:col>70</xdr:col>
      <xdr:colOff>28575</xdr:colOff>
      <xdr:row>10</xdr:row>
      <xdr:rowOff>19050</xdr:rowOff>
    </xdr:to>
    <xdr:pic>
      <xdr:nvPicPr>
        <xdr:cNvPr id="148615" name="Picture 2401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800225"/>
          <a:ext cx="79248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</xdr:row>
      <xdr:rowOff>123825</xdr:rowOff>
    </xdr:from>
    <xdr:to>
      <xdr:col>8</xdr:col>
      <xdr:colOff>85725</xdr:colOff>
      <xdr:row>8</xdr:row>
      <xdr:rowOff>57150</xdr:rowOff>
    </xdr:to>
    <xdr:pic>
      <xdr:nvPicPr>
        <xdr:cNvPr id="148616" name="Picture 240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85750"/>
          <a:ext cx="10572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114299</xdr:colOff>
      <xdr:row>1</xdr:row>
      <xdr:rowOff>9525</xdr:rowOff>
    </xdr:from>
    <xdr:to>
      <xdr:col>70</xdr:col>
      <xdr:colOff>66674</xdr:colOff>
      <xdr:row>5</xdr:row>
      <xdr:rowOff>104775</xdr:rowOff>
    </xdr:to>
    <xdr:pic>
      <xdr:nvPicPr>
        <xdr:cNvPr id="148617" name="Picture 24011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164"/>
        <a:stretch/>
      </xdr:blipFill>
      <xdr:spPr bwMode="auto">
        <a:xfrm>
          <a:off x="5486399" y="171450"/>
          <a:ext cx="3476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9</xdr:row>
      <xdr:rowOff>9525</xdr:rowOff>
    </xdr:from>
    <xdr:to>
      <xdr:col>70</xdr:col>
      <xdr:colOff>9525</xdr:colOff>
      <xdr:row>10</xdr:row>
      <xdr:rowOff>0</xdr:rowOff>
    </xdr:to>
    <xdr:sp macro="" textlink="">
      <xdr:nvSpPr>
        <xdr:cNvPr id="148618" name="AutoShape 3"/>
        <xdr:cNvSpPr>
          <a:spLocks noChangeArrowheads="1"/>
        </xdr:cNvSpPr>
      </xdr:nvSpPr>
      <xdr:spPr bwMode="auto">
        <a:xfrm>
          <a:off x="1047750" y="1828800"/>
          <a:ext cx="7858125" cy="276225"/>
        </a:xfrm>
        <a:prstGeom prst="roundRect">
          <a:avLst>
            <a:gd name="adj" fmla="val 16667"/>
          </a:avLst>
        </a:prstGeom>
        <a:noFill/>
        <a:ln w="19050">
          <a:solidFill>
            <a:srgbClr val="0070B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95250</xdr:colOff>
      <xdr:row>6</xdr:row>
      <xdr:rowOff>0</xdr:rowOff>
    </xdr:from>
    <xdr:to>
      <xdr:col>70</xdr:col>
      <xdr:colOff>9525</xdr:colOff>
      <xdr:row>8</xdr:row>
      <xdr:rowOff>0</xdr:rowOff>
    </xdr:to>
    <xdr:grpSp>
      <xdr:nvGrpSpPr>
        <xdr:cNvPr id="148619" name="Group 125"/>
        <xdr:cNvGrpSpPr>
          <a:grpSpLocks/>
        </xdr:cNvGrpSpPr>
      </xdr:nvGrpSpPr>
      <xdr:grpSpPr bwMode="auto">
        <a:xfrm>
          <a:off x="1809750" y="1371600"/>
          <a:ext cx="7096125" cy="361950"/>
          <a:chOff x="246" y="184"/>
          <a:chExt cx="958" cy="49"/>
        </a:xfrm>
      </xdr:grpSpPr>
      <xdr:sp macro="" textlink="">
        <xdr:nvSpPr>
          <xdr:cNvPr id="148711" name="AutoShape 2"/>
          <xdr:cNvSpPr>
            <a:spLocks noChangeArrowheads="1"/>
          </xdr:cNvSpPr>
        </xdr:nvSpPr>
        <xdr:spPr bwMode="auto">
          <a:xfrm>
            <a:off x="246" y="184"/>
            <a:ext cx="958" cy="49"/>
          </a:xfrm>
          <a:prstGeom prst="roundRect">
            <a:avLst>
              <a:gd name="adj" fmla="val 16667"/>
            </a:avLst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8712" name="Line 31"/>
          <xdr:cNvSpPr>
            <a:spLocks noChangeShapeType="1"/>
          </xdr:cNvSpPr>
        </xdr:nvSpPr>
        <xdr:spPr bwMode="auto">
          <a:xfrm>
            <a:off x="490" y="184"/>
            <a:ext cx="0" cy="49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713" name="Line 32"/>
          <xdr:cNvSpPr>
            <a:spLocks noChangeShapeType="1"/>
          </xdr:cNvSpPr>
        </xdr:nvSpPr>
        <xdr:spPr bwMode="auto">
          <a:xfrm>
            <a:off x="1016" y="184"/>
            <a:ext cx="0" cy="49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714" name="Line 33"/>
          <xdr:cNvSpPr>
            <a:spLocks noChangeShapeType="1"/>
          </xdr:cNvSpPr>
        </xdr:nvSpPr>
        <xdr:spPr bwMode="auto">
          <a:xfrm>
            <a:off x="315" y="206"/>
            <a:ext cx="0" cy="27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715" name="Line 34"/>
          <xdr:cNvSpPr>
            <a:spLocks noChangeShapeType="1"/>
          </xdr:cNvSpPr>
        </xdr:nvSpPr>
        <xdr:spPr bwMode="auto">
          <a:xfrm>
            <a:off x="384" y="206"/>
            <a:ext cx="0" cy="27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  <xdr:twoCellAnchor>
    <xdr:from>
      <xdr:col>39</xdr:col>
      <xdr:colOff>0</xdr:colOff>
      <xdr:row>17</xdr:row>
      <xdr:rowOff>9525</xdr:rowOff>
    </xdr:from>
    <xdr:to>
      <xdr:col>39</xdr:col>
      <xdr:colOff>0</xdr:colOff>
      <xdr:row>19</xdr:row>
      <xdr:rowOff>19050</xdr:rowOff>
    </xdr:to>
    <xdr:sp macro="" textlink="">
      <xdr:nvSpPr>
        <xdr:cNvPr id="148620" name="Line 38"/>
        <xdr:cNvSpPr>
          <a:spLocks noChangeShapeType="1"/>
        </xdr:cNvSpPr>
      </xdr:nvSpPr>
      <xdr:spPr bwMode="auto">
        <a:xfrm>
          <a:off x="4848225" y="3600450"/>
          <a:ext cx="0" cy="4667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</xdr:col>
      <xdr:colOff>0</xdr:colOff>
      <xdr:row>11</xdr:row>
      <xdr:rowOff>28575</xdr:rowOff>
    </xdr:from>
    <xdr:to>
      <xdr:col>60</xdr:col>
      <xdr:colOff>9525</xdr:colOff>
      <xdr:row>19</xdr:row>
      <xdr:rowOff>19050</xdr:rowOff>
    </xdr:to>
    <xdr:sp macro="" textlink="">
      <xdr:nvSpPr>
        <xdr:cNvPr id="148621" name="AutoShape 7"/>
        <xdr:cNvSpPr>
          <a:spLocks noChangeArrowheads="1"/>
        </xdr:cNvSpPr>
      </xdr:nvSpPr>
      <xdr:spPr bwMode="auto">
        <a:xfrm>
          <a:off x="1038225" y="2209800"/>
          <a:ext cx="6334125" cy="1857375"/>
        </a:xfrm>
        <a:prstGeom prst="roundRect">
          <a:avLst>
            <a:gd name="adj" fmla="val 2389"/>
          </a:avLst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9525</xdr:colOff>
      <xdr:row>19</xdr:row>
      <xdr:rowOff>28575</xdr:rowOff>
    </xdr:from>
    <xdr:to>
      <xdr:col>70</xdr:col>
      <xdr:colOff>19050</xdr:colOff>
      <xdr:row>22</xdr:row>
      <xdr:rowOff>19050</xdr:rowOff>
    </xdr:to>
    <xdr:sp macro="" textlink="">
      <xdr:nvSpPr>
        <xdr:cNvPr id="148622" name="AutoShape 8"/>
        <xdr:cNvSpPr>
          <a:spLocks noChangeArrowheads="1"/>
        </xdr:cNvSpPr>
      </xdr:nvSpPr>
      <xdr:spPr bwMode="auto">
        <a:xfrm>
          <a:off x="1047750" y="4076700"/>
          <a:ext cx="7867650" cy="476250"/>
        </a:xfrm>
        <a:prstGeom prst="roundRect">
          <a:avLst>
            <a:gd name="adj" fmla="val 16667"/>
          </a:avLst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0</xdr:colOff>
      <xdr:row>13</xdr:row>
      <xdr:rowOff>19050</xdr:rowOff>
    </xdr:from>
    <xdr:to>
      <xdr:col>60</xdr:col>
      <xdr:colOff>9525</xdr:colOff>
      <xdr:row>13</xdr:row>
      <xdr:rowOff>19050</xdr:rowOff>
    </xdr:to>
    <xdr:sp macro="" textlink="">
      <xdr:nvSpPr>
        <xdr:cNvPr id="148623" name="Line 27"/>
        <xdr:cNvSpPr>
          <a:spLocks noChangeShapeType="1"/>
        </xdr:cNvSpPr>
      </xdr:nvSpPr>
      <xdr:spPr bwMode="auto">
        <a:xfrm>
          <a:off x="1038225" y="2667000"/>
          <a:ext cx="63341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</xdr:col>
      <xdr:colOff>9525</xdr:colOff>
      <xdr:row>15</xdr:row>
      <xdr:rowOff>9525</xdr:rowOff>
    </xdr:from>
    <xdr:to>
      <xdr:col>60</xdr:col>
      <xdr:colOff>19050</xdr:colOff>
      <xdr:row>15</xdr:row>
      <xdr:rowOff>9525</xdr:rowOff>
    </xdr:to>
    <xdr:sp macro="" textlink="">
      <xdr:nvSpPr>
        <xdr:cNvPr id="148624" name="Line 28"/>
        <xdr:cNvSpPr>
          <a:spLocks noChangeShapeType="1"/>
        </xdr:cNvSpPr>
      </xdr:nvSpPr>
      <xdr:spPr bwMode="auto">
        <a:xfrm>
          <a:off x="1047750" y="3124200"/>
          <a:ext cx="63341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</xdr:col>
      <xdr:colOff>9525</xdr:colOff>
      <xdr:row>17</xdr:row>
      <xdr:rowOff>9525</xdr:rowOff>
    </xdr:from>
    <xdr:to>
      <xdr:col>60</xdr:col>
      <xdr:colOff>19050</xdr:colOff>
      <xdr:row>17</xdr:row>
      <xdr:rowOff>9525</xdr:rowOff>
    </xdr:to>
    <xdr:sp macro="" textlink="">
      <xdr:nvSpPr>
        <xdr:cNvPr id="148625" name="Line 30"/>
        <xdr:cNvSpPr>
          <a:spLocks noChangeShapeType="1"/>
        </xdr:cNvSpPr>
      </xdr:nvSpPr>
      <xdr:spPr bwMode="auto">
        <a:xfrm>
          <a:off x="1047750" y="3600450"/>
          <a:ext cx="63341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36</xdr:col>
      <xdr:colOff>9525</xdr:colOff>
      <xdr:row>19</xdr:row>
      <xdr:rowOff>28575</xdr:rowOff>
    </xdr:from>
    <xdr:to>
      <xdr:col>36</xdr:col>
      <xdr:colOff>9525</xdr:colOff>
      <xdr:row>22</xdr:row>
      <xdr:rowOff>9525</xdr:rowOff>
    </xdr:to>
    <xdr:sp macro="" textlink="">
      <xdr:nvSpPr>
        <xdr:cNvPr id="148626" name="Line 35"/>
        <xdr:cNvSpPr>
          <a:spLocks noChangeShapeType="1"/>
        </xdr:cNvSpPr>
      </xdr:nvSpPr>
      <xdr:spPr bwMode="auto">
        <a:xfrm>
          <a:off x="4562475" y="4076700"/>
          <a:ext cx="0" cy="4667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55</xdr:col>
      <xdr:colOff>9525</xdr:colOff>
      <xdr:row>19</xdr:row>
      <xdr:rowOff>28575</xdr:rowOff>
    </xdr:from>
    <xdr:to>
      <xdr:col>55</xdr:col>
      <xdr:colOff>9525</xdr:colOff>
      <xdr:row>22</xdr:row>
      <xdr:rowOff>9525</xdr:rowOff>
    </xdr:to>
    <xdr:sp macro="" textlink="">
      <xdr:nvSpPr>
        <xdr:cNvPr id="148627" name="Line 39"/>
        <xdr:cNvSpPr>
          <a:spLocks noChangeShapeType="1"/>
        </xdr:cNvSpPr>
      </xdr:nvSpPr>
      <xdr:spPr bwMode="auto">
        <a:xfrm>
          <a:off x="6562725" y="4076700"/>
          <a:ext cx="0" cy="4667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33</xdr:col>
      <xdr:colOff>9525</xdr:colOff>
      <xdr:row>15</xdr:row>
      <xdr:rowOff>19050</xdr:rowOff>
    </xdr:from>
    <xdr:to>
      <xdr:col>33</xdr:col>
      <xdr:colOff>9525</xdr:colOff>
      <xdr:row>17</xdr:row>
      <xdr:rowOff>9525</xdr:rowOff>
    </xdr:to>
    <xdr:sp macro="" textlink="">
      <xdr:nvSpPr>
        <xdr:cNvPr id="148628" name="Line 41"/>
        <xdr:cNvSpPr>
          <a:spLocks noChangeShapeType="1"/>
        </xdr:cNvSpPr>
      </xdr:nvSpPr>
      <xdr:spPr bwMode="auto">
        <a:xfrm>
          <a:off x="4191000" y="3133725"/>
          <a:ext cx="0" cy="4667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36</xdr:col>
      <xdr:colOff>19050</xdr:colOff>
      <xdr:row>13</xdr:row>
      <xdr:rowOff>28575</xdr:rowOff>
    </xdr:from>
    <xdr:to>
      <xdr:col>36</xdr:col>
      <xdr:colOff>19050</xdr:colOff>
      <xdr:row>15</xdr:row>
      <xdr:rowOff>9525</xdr:rowOff>
    </xdr:to>
    <xdr:sp macro="" textlink="">
      <xdr:nvSpPr>
        <xdr:cNvPr id="148629" name="Line 42"/>
        <xdr:cNvSpPr>
          <a:spLocks noChangeShapeType="1"/>
        </xdr:cNvSpPr>
      </xdr:nvSpPr>
      <xdr:spPr bwMode="auto">
        <a:xfrm>
          <a:off x="4572000" y="2676525"/>
          <a:ext cx="0" cy="4476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32</xdr:col>
      <xdr:colOff>209550</xdr:colOff>
      <xdr:row>11</xdr:row>
      <xdr:rowOff>28575</xdr:rowOff>
    </xdr:from>
    <xdr:to>
      <xdr:col>32</xdr:col>
      <xdr:colOff>209550</xdr:colOff>
      <xdr:row>13</xdr:row>
      <xdr:rowOff>28575</xdr:rowOff>
    </xdr:to>
    <xdr:sp macro="" textlink="">
      <xdr:nvSpPr>
        <xdr:cNvPr id="148630" name="Line 43"/>
        <xdr:cNvSpPr>
          <a:spLocks noChangeShapeType="1"/>
        </xdr:cNvSpPr>
      </xdr:nvSpPr>
      <xdr:spPr bwMode="auto">
        <a:xfrm>
          <a:off x="4171950" y="2209800"/>
          <a:ext cx="0" cy="4667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15</xdr:col>
      <xdr:colOff>9525</xdr:colOff>
      <xdr:row>24</xdr:row>
      <xdr:rowOff>57150</xdr:rowOff>
    </xdr:from>
    <xdr:to>
      <xdr:col>18</xdr:col>
      <xdr:colOff>76200</xdr:colOff>
      <xdr:row>25</xdr:row>
      <xdr:rowOff>123825</xdr:rowOff>
    </xdr:to>
    <xdr:sp macro="" textlink="">
      <xdr:nvSpPr>
        <xdr:cNvPr id="148631" name="Rectangle 49"/>
        <xdr:cNvSpPr>
          <a:spLocks noChangeArrowheads="1"/>
        </xdr:cNvSpPr>
      </xdr:nvSpPr>
      <xdr:spPr bwMode="auto">
        <a:xfrm>
          <a:off x="2238375" y="4905375"/>
          <a:ext cx="21907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15</xdr:col>
      <xdr:colOff>9525</xdr:colOff>
      <xdr:row>26</xdr:row>
      <xdr:rowOff>28575</xdr:rowOff>
    </xdr:from>
    <xdr:to>
      <xdr:col>18</xdr:col>
      <xdr:colOff>76200</xdr:colOff>
      <xdr:row>27</xdr:row>
      <xdr:rowOff>133350</xdr:rowOff>
    </xdr:to>
    <xdr:sp macro="" textlink="">
      <xdr:nvSpPr>
        <xdr:cNvPr id="148632" name="Rectangle 50"/>
        <xdr:cNvSpPr>
          <a:spLocks noChangeArrowheads="1"/>
        </xdr:cNvSpPr>
      </xdr:nvSpPr>
      <xdr:spPr bwMode="auto">
        <a:xfrm>
          <a:off x="2238375" y="5105400"/>
          <a:ext cx="21907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68</xdr:col>
      <xdr:colOff>0</xdr:colOff>
      <xdr:row>24</xdr:row>
      <xdr:rowOff>76200</xdr:rowOff>
    </xdr:from>
    <xdr:to>
      <xdr:col>69</xdr:col>
      <xdr:colOff>38100</xdr:colOff>
      <xdr:row>26</xdr:row>
      <xdr:rowOff>0</xdr:rowOff>
    </xdr:to>
    <xdr:sp macro="" textlink="">
      <xdr:nvSpPr>
        <xdr:cNvPr id="148633" name="Rectangle 51"/>
        <xdr:cNvSpPr>
          <a:spLocks noChangeArrowheads="1"/>
        </xdr:cNvSpPr>
      </xdr:nvSpPr>
      <xdr:spPr bwMode="auto">
        <a:xfrm>
          <a:off x="8658225" y="4924425"/>
          <a:ext cx="19050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68</xdr:col>
      <xdr:colOff>0</xdr:colOff>
      <xdr:row>26</xdr:row>
      <xdr:rowOff>28575</xdr:rowOff>
    </xdr:from>
    <xdr:to>
      <xdr:col>69</xdr:col>
      <xdr:colOff>38100</xdr:colOff>
      <xdr:row>27</xdr:row>
      <xdr:rowOff>123825</xdr:rowOff>
    </xdr:to>
    <xdr:sp macro="" textlink="">
      <xdr:nvSpPr>
        <xdr:cNvPr id="148634" name="Rectangle 52"/>
        <xdr:cNvSpPr>
          <a:spLocks noChangeArrowheads="1"/>
        </xdr:cNvSpPr>
      </xdr:nvSpPr>
      <xdr:spPr bwMode="auto">
        <a:xfrm>
          <a:off x="8658225" y="5105400"/>
          <a:ext cx="190500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22</xdr:col>
      <xdr:colOff>19050</xdr:colOff>
      <xdr:row>33</xdr:row>
      <xdr:rowOff>9525</xdr:rowOff>
    </xdr:from>
    <xdr:to>
      <xdr:col>22</xdr:col>
      <xdr:colOff>19050</xdr:colOff>
      <xdr:row>36</xdr:row>
      <xdr:rowOff>57150</xdr:rowOff>
    </xdr:to>
    <xdr:sp macro="" textlink="">
      <xdr:nvSpPr>
        <xdr:cNvPr id="148635" name="Line 56"/>
        <xdr:cNvSpPr>
          <a:spLocks noChangeShapeType="1"/>
        </xdr:cNvSpPr>
      </xdr:nvSpPr>
      <xdr:spPr bwMode="auto">
        <a:xfrm>
          <a:off x="2724150" y="610552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51</xdr:col>
      <xdr:colOff>0</xdr:colOff>
      <xdr:row>33</xdr:row>
      <xdr:rowOff>9525</xdr:rowOff>
    </xdr:from>
    <xdr:to>
      <xdr:col>51</xdr:col>
      <xdr:colOff>0</xdr:colOff>
      <xdr:row>36</xdr:row>
      <xdr:rowOff>57150</xdr:rowOff>
    </xdr:to>
    <xdr:sp macro="" textlink="">
      <xdr:nvSpPr>
        <xdr:cNvPr id="148636" name="Line 57"/>
        <xdr:cNvSpPr>
          <a:spLocks noChangeShapeType="1"/>
        </xdr:cNvSpPr>
      </xdr:nvSpPr>
      <xdr:spPr bwMode="auto">
        <a:xfrm>
          <a:off x="6191250" y="610552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29</xdr:col>
      <xdr:colOff>0</xdr:colOff>
      <xdr:row>37</xdr:row>
      <xdr:rowOff>9525</xdr:rowOff>
    </xdr:from>
    <xdr:to>
      <xdr:col>29</xdr:col>
      <xdr:colOff>0</xdr:colOff>
      <xdr:row>41</xdr:row>
      <xdr:rowOff>19050</xdr:rowOff>
    </xdr:to>
    <xdr:sp macro="" textlink="">
      <xdr:nvSpPr>
        <xdr:cNvPr id="148637" name="Line 58"/>
        <xdr:cNvSpPr>
          <a:spLocks noChangeShapeType="1"/>
        </xdr:cNvSpPr>
      </xdr:nvSpPr>
      <xdr:spPr bwMode="auto">
        <a:xfrm>
          <a:off x="3533775" y="6477000"/>
          <a:ext cx="0" cy="5619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41</xdr:col>
      <xdr:colOff>0</xdr:colOff>
      <xdr:row>37</xdr:row>
      <xdr:rowOff>0</xdr:rowOff>
    </xdr:from>
    <xdr:to>
      <xdr:col>41</xdr:col>
      <xdr:colOff>0</xdr:colOff>
      <xdr:row>41</xdr:row>
      <xdr:rowOff>9525</xdr:rowOff>
    </xdr:to>
    <xdr:sp macro="" textlink="">
      <xdr:nvSpPr>
        <xdr:cNvPr id="148638" name="Line 59"/>
        <xdr:cNvSpPr>
          <a:spLocks noChangeShapeType="1"/>
        </xdr:cNvSpPr>
      </xdr:nvSpPr>
      <xdr:spPr bwMode="auto">
        <a:xfrm>
          <a:off x="5067300" y="6467475"/>
          <a:ext cx="0" cy="5619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15</xdr:col>
      <xdr:colOff>9525</xdr:colOff>
      <xdr:row>37</xdr:row>
      <xdr:rowOff>9525</xdr:rowOff>
    </xdr:from>
    <xdr:to>
      <xdr:col>15</xdr:col>
      <xdr:colOff>9525</xdr:colOff>
      <xdr:row>41</xdr:row>
      <xdr:rowOff>19050</xdr:rowOff>
    </xdr:to>
    <xdr:sp macro="" textlink="">
      <xdr:nvSpPr>
        <xdr:cNvPr id="148639" name="Line 60"/>
        <xdr:cNvSpPr>
          <a:spLocks noChangeShapeType="1"/>
        </xdr:cNvSpPr>
      </xdr:nvSpPr>
      <xdr:spPr bwMode="auto">
        <a:xfrm>
          <a:off x="2238375" y="6477000"/>
          <a:ext cx="0" cy="5619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44</xdr:col>
      <xdr:colOff>9525</xdr:colOff>
      <xdr:row>41</xdr:row>
      <xdr:rowOff>19050</xdr:rowOff>
    </xdr:from>
    <xdr:to>
      <xdr:col>44</xdr:col>
      <xdr:colOff>9525</xdr:colOff>
      <xdr:row>46</xdr:row>
      <xdr:rowOff>19050</xdr:rowOff>
    </xdr:to>
    <xdr:sp macro="" textlink="">
      <xdr:nvSpPr>
        <xdr:cNvPr id="148640" name="Line 61"/>
        <xdr:cNvSpPr>
          <a:spLocks noChangeShapeType="1"/>
        </xdr:cNvSpPr>
      </xdr:nvSpPr>
      <xdr:spPr bwMode="auto">
        <a:xfrm>
          <a:off x="5381625" y="7038975"/>
          <a:ext cx="0" cy="5524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57</xdr:col>
      <xdr:colOff>0</xdr:colOff>
      <xdr:row>46</xdr:row>
      <xdr:rowOff>19050</xdr:rowOff>
    </xdr:from>
    <xdr:to>
      <xdr:col>57</xdr:col>
      <xdr:colOff>0</xdr:colOff>
      <xdr:row>50</xdr:row>
      <xdr:rowOff>9525</xdr:rowOff>
    </xdr:to>
    <xdr:sp macro="" textlink="">
      <xdr:nvSpPr>
        <xdr:cNvPr id="148641" name="Line 63"/>
        <xdr:cNvSpPr>
          <a:spLocks noChangeShapeType="1"/>
        </xdr:cNvSpPr>
      </xdr:nvSpPr>
      <xdr:spPr bwMode="auto">
        <a:xfrm>
          <a:off x="6772275" y="7591425"/>
          <a:ext cx="0" cy="4762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31</xdr:col>
      <xdr:colOff>0</xdr:colOff>
      <xdr:row>46</xdr:row>
      <xdr:rowOff>19050</xdr:rowOff>
    </xdr:from>
    <xdr:to>
      <xdr:col>31</xdr:col>
      <xdr:colOff>0</xdr:colOff>
      <xdr:row>50</xdr:row>
      <xdr:rowOff>19050</xdr:rowOff>
    </xdr:to>
    <xdr:sp macro="" textlink="">
      <xdr:nvSpPr>
        <xdr:cNvPr id="148642" name="Line 64"/>
        <xdr:cNvSpPr>
          <a:spLocks noChangeShapeType="1"/>
        </xdr:cNvSpPr>
      </xdr:nvSpPr>
      <xdr:spPr bwMode="auto">
        <a:xfrm>
          <a:off x="3676650" y="7591425"/>
          <a:ext cx="0" cy="4857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21</xdr:col>
      <xdr:colOff>19050</xdr:colOff>
      <xdr:row>50</xdr:row>
      <xdr:rowOff>9525</xdr:rowOff>
    </xdr:from>
    <xdr:to>
      <xdr:col>21</xdr:col>
      <xdr:colOff>19050</xdr:colOff>
      <xdr:row>53</xdr:row>
      <xdr:rowOff>9525</xdr:rowOff>
    </xdr:to>
    <xdr:sp macro="" textlink="">
      <xdr:nvSpPr>
        <xdr:cNvPr id="148643" name="Line 65"/>
        <xdr:cNvSpPr>
          <a:spLocks noChangeShapeType="1"/>
        </xdr:cNvSpPr>
      </xdr:nvSpPr>
      <xdr:spPr bwMode="auto">
        <a:xfrm>
          <a:off x="2600325" y="806767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47</xdr:col>
      <xdr:colOff>0</xdr:colOff>
      <xdr:row>50</xdr:row>
      <xdr:rowOff>9525</xdr:rowOff>
    </xdr:from>
    <xdr:to>
      <xdr:col>47</xdr:col>
      <xdr:colOff>0</xdr:colOff>
      <xdr:row>53</xdr:row>
      <xdr:rowOff>9525</xdr:rowOff>
    </xdr:to>
    <xdr:sp macro="" textlink="">
      <xdr:nvSpPr>
        <xdr:cNvPr id="148644" name="Line 66"/>
        <xdr:cNvSpPr>
          <a:spLocks noChangeShapeType="1"/>
        </xdr:cNvSpPr>
      </xdr:nvSpPr>
      <xdr:spPr bwMode="auto">
        <a:xfrm>
          <a:off x="5734050" y="806767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59</xdr:col>
      <xdr:colOff>0</xdr:colOff>
      <xdr:row>50</xdr:row>
      <xdr:rowOff>9525</xdr:rowOff>
    </xdr:from>
    <xdr:to>
      <xdr:col>59</xdr:col>
      <xdr:colOff>0</xdr:colOff>
      <xdr:row>53</xdr:row>
      <xdr:rowOff>9525</xdr:rowOff>
    </xdr:to>
    <xdr:sp macro="" textlink="">
      <xdr:nvSpPr>
        <xdr:cNvPr id="148645" name="Line 67"/>
        <xdr:cNvSpPr>
          <a:spLocks noChangeShapeType="1"/>
        </xdr:cNvSpPr>
      </xdr:nvSpPr>
      <xdr:spPr bwMode="auto">
        <a:xfrm>
          <a:off x="7210425" y="806767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33</xdr:col>
      <xdr:colOff>9525</xdr:colOff>
      <xdr:row>57</xdr:row>
      <xdr:rowOff>9525</xdr:rowOff>
    </xdr:from>
    <xdr:to>
      <xdr:col>33</xdr:col>
      <xdr:colOff>9525</xdr:colOff>
      <xdr:row>59</xdr:row>
      <xdr:rowOff>9525</xdr:rowOff>
    </xdr:to>
    <xdr:sp macro="" textlink="">
      <xdr:nvSpPr>
        <xdr:cNvPr id="148646" name="Line 68"/>
        <xdr:cNvSpPr>
          <a:spLocks noChangeShapeType="1"/>
        </xdr:cNvSpPr>
      </xdr:nvSpPr>
      <xdr:spPr bwMode="auto">
        <a:xfrm>
          <a:off x="4191000" y="9172575"/>
          <a:ext cx="0" cy="3905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53</xdr:col>
      <xdr:colOff>0</xdr:colOff>
      <xdr:row>53</xdr:row>
      <xdr:rowOff>19050</xdr:rowOff>
    </xdr:from>
    <xdr:to>
      <xdr:col>53</xdr:col>
      <xdr:colOff>0</xdr:colOff>
      <xdr:row>57</xdr:row>
      <xdr:rowOff>9525</xdr:rowOff>
    </xdr:to>
    <xdr:sp macro="" textlink="">
      <xdr:nvSpPr>
        <xdr:cNvPr id="148647" name="Line 69"/>
        <xdr:cNvSpPr>
          <a:spLocks noChangeShapeType="1"/>
        </xdr:cNvSpPr>
      </xdr:nvSpPr>
      <xdr:spPr bwMode="auto">
        <a:xfrm>
          <a:off x="6438900" y="8439150"/>
          <a:ext cx="0" cy="7334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48</xdr:col>
      <xdr:colOff>0</xdr:colOff>
      <xdr:row>33</xdr:row>
      <xdr:rowOff>28575</xdr:rowOff>
    </xdr:from>
    <xdr:to>
      <xdr:col>50</xdr:col>
      <xdr:colOff>0</xdr:colOff>
      <xdr:row>35</xdr:row>
      <xdr:rowOff>0</xdr:rowOff>
    </xdr:to>
    <xdr:sp macro="" textlink="">
      <xdr:nvSpPr>
        <xdr:cNvPr id="148648" name="Rectangle 71"/>
        <xdr:cNvSpPr>
          <a:spLocks noChangeArrowheads="1"/>
        </xdr:cNvSpPr>
      </xdr:nvSpPr>
      <xdr:spPr bwMode="auto">
        <a:xfrm>
          <a:off x="5867400" y="6124575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0</xdr:colOff>
      <xdr:row>35</xdr:row>
      <xdr:rowOff>38100</xdr:rowOff>
    </xdr:from>
    <xdr:to>
      <xdr:col>50</xdr:col>
      <xdr:colOff>0</xdr:colOff>
      <xdr:row>36</xdr:row>
      <xdr:rowOff>38100</xdr:rowOff>
    </xdr:to>
    <xdr:sp macro="" textlink="">
      <xdr:nvSpPr>
        <xdr:cNvPr id="148649" name="Rectangle 72"/>
        <xdr:cNvSpPr>
          <a:spLocks noChangeArrowheads="1"/>
        </xdr:cNvSpPr>
      </xdr:nvSpPr>
      <xdr:spPr bwMode="auto">
        <a:xfrm>
          <a:off x="5867400" y="6305550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49</xdr:col>
      <xdr:colOff>76200</xdr:colOff>
      <xdr:row>39</xdr:row>
      <xdr:rowOff>66675</xdr:rowOff>
    </xdr:from>
    <xdr:to>
      <xdr:col>51</xdr:col>
      <xdr:colOff>85725</xdr:colOff>
      <xdr:row>40</xdr:row>
      <xdr:rowOff>57150</xdr:rowOff>
    </xdr:to>
    <xdr:sp macro="" textlink="">
      <xdr:nvSpPr>
        <xdr:cNvPr id="148650" name="Rectangle 73"/>
        <xdr:cNvSpPr>
          <a:spLocks noChangeArrowheads="1"/>
        </xdr:cNvSpPr>
      </xdr:nvSpPr>
      <xdr:spPr bwMode="auto">
        <a:xfrm>
          <a:off x="6057900" y="6819900"/>
          <a:ext cx="219075" cy="1809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44</xdr:col>
      <xdr:colOff>28575</xdr:colOff>
      <xdr:row>39</xdr:row>
      <xdr:rowOff>66675</xdr:rowOff>
    </xdr:from>
    <xdr:to>
      <xdr:col>45</xdr:col>
      <xdr:colOff>123825</xdr:colOff>
      <xdr:row>40</xdr:row>
      <xdr:rowOff>57150</xdr:rowOff>
    </xdr:to>
    <xdr:sp macro="" textlink="">
      <xdr:nvSpPr>
        <xdr:cNvPr id="148651" name="Rectangle 74"/>
        <xdr:cNvSpPr>
          <a:spLocks noChangeArrowheads="1"/>
        </xdr:cNvSpPr>
      </xdr:nvSpPr>
      <xdr:spPr bwMode="auto">
        <a:xfrm>
          <a:off x="5400675" y="6819900"/>
          <a:ext cx="209550" cy="1809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 anchorCtr="0"/>
        <a:lstStyle/>
        <a:p>
          <a:endParaRPr lang="es-ES"/>
        </a:p>
      </xdr:txBody>
    </xdr:sp>
    <xdr:clientData fPrintsWithSheet="0"/>
  </xdr:twoCellAnchor>
  <xdr:twoCellAnchor>
    <xdr:from>
      <xdr:col>55</xdr:col>
      <xdr:colOff>0</xdr:colOff>
      <xdr:row>42</xdr:row>
      <xdr:rowOff>9525</xdr:rowOff>
    </xdr:from>
    <xdr:to>
      <xdr:col>57</xdr:col>
      <xdr:colOff>0</xdr:colOff>
      <xdr:row>44</xdr:row>
      <xdr:rowOff>0</xdr:rowOff>
    </xdr:to>
    <xdr:sp macro="" textlink="">
      <xdr:nvSpPr>
        <xdr:cNvPr id="148652" name="Rectangle 75"/>
        <xdr:cNvSpPr>
          <a:spLocks noChangeArrowheads="1"/>
        </xdr:cNvSpPr>
      </xdr:nvSpPr>
      <xdr:spPr bwMode="auto">
        <a:xfrm>
          <a:off x="6553200" y="7172325"/>
          <a:ext cx="219075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59</xdr:col>
      <xdr:colOff>9525</xdr:colOff>
      <xdr:row>42</xdr:row>
      <xdr:rowOff>28575</xdr:rowOff>
    </xdr:from>
    <xdr:to>
      <xdr:col>61</xdr:col>
      <xdr:colOff>0</xdr:colOff>
      <xdr:row>44</xdr:row>
      <xdr:rowOff>0</xdr:rowOff>
    </xdr:to>
    <xdr:sp macro="" textlink="">
      <xdr:nvSpPr>
        <xdr:cNvPr id="148653" name="Rectangle 77"/>
        <xdr:cNvSpPr>
          <a:spLocks noChangeArrowheads="1"/>
        </xdr:cNvSpPr>
      </xdr:nvSpPr>
      <xdr:spPr bwMode="auto">
        <a:xfrm>
          <a:off x="7219950" y="7191375"/>
          <a:ext cx="1905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59</xdr:col>
      <xdr:colOff>9525</xdr:colOff>
      <xdr:row>44</xdr:row>
      <xdr:rowOff>57150</xdr:rowOff>
    </xdr:from>
    <xdr:to>
      <xdr:col>61</xdr:col>
      <xdr:colOff>0</xdr:colOff>
      <xdr:row>45</xdr:row>
      <xdr:rowOff>47625</xdr:rowOff>
    </xdr:to>
    <xdr:sp macro="" textlink="">
      <xdr:nvSpPr>
        <xdr:cNvPr id="148654" name="Rectangle 78"/>
        <xdr:cNvSpPr>
          <a:spLocks noChangeArrowheads="1"/>
        </xdr:cNvSpPr>
      </xdr:nvSpPr>
      <xdr:spPr bwMode="auto">
        <a:xfrm>
          <a:off x="7219950" y="7391400"/>
          <a:ext cx="1905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9525</xdr:colOff>
      <xdr:row>42</xdr:row>
      <xdr:rowOff>0</xdr:rowOff>
    </xdr:from>
    <xdr:to>
      <xdr:col>16</xdr:col>
      <xdr:colOff>0</xdr:colOff>
      <xdr:row>43</xdr:row>
      <xdr:rowOff>19050</xdr:rowOff>
    </xdr:to>
    <xdr:sp macro="" textlink="">
      <xdr:nvSpPr>
        <xdr:cNvPr id="148655" name="Rectangle 79"/>
        <xdr:cNvSpPr>
          <a:spLocks noChangeArrowheads="1"/>
        </xdr:cNvSpPr>
      </xdr:nvSpPr>
      <xdr:spPr bwMode="auto">
        <a:xfrm>
          <a:off x="2028825" y="7162800"/>
          <a:ext cx="247650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12</xdr:col>
      <xdr:colOff>9525</xdr:colOff>
      <xdr:row>44</xdr:row>
      <xdr:rowOff>28575</xdr:rowOff>
    </xdr:from>
    <xdr:to>
      <xdr:col>16</xdr:col>
      <xdr:colOff>0</xdr:colOff>
      <xdr:row>45</xdr:row>
      <xdr:rowOff>28575</xdr:rowOff>
    </xdr:to>
    <xdr:sp macro="" textlink="">
      <xdr:nvSpPr>
        <xdr:cNvPr id="148656" name="Rectangle 80"/>
        <xdr:cNvSpPr>
          <a:spLocks noChangeArrowheads="1"/>
        </xdr:cNvSpPr>
      </xdr:nvSpPr>
      <xdr:spPr bwMode="auto">
        <a:xfrm>
          <a:off x="2028825" y="7362825"/>
          <a:ext cx="2476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38100</xdr:colOff>
      <xdr:row>34</xdr:row>
      <xdr:rowOff>9525</xdr:rowOff>
    </xdr:from>
    <xdr:to>
      <xdr:col>8</xdr:col>
      <xdr:colOff>28575</xdr:colOff>
      <xdr:row>36</xdr:row>
      <xdr:rowOff>0</xdr:rowOff>
    </xdr:to>
    <xdr:sp macro="" textlink="">
      <xdr:nvSpPr>
        <xdr:cNvPr id="148657" name="Rectangle 81"/>
        <xdr:cNvSpPr>
          <a:spLocks noChangeArrowheads="1"/>
        </xdr:cNvSpPr>
      </xdr:nvSpPr>
      <xdr:spPr bwMode="auto">
        <a:xfrm>
          <a:off x="1524000" y="6238875"/>
          <a:ext cx="219075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14</xdr:col>
      <xdr:colOff>9525</xdr:colOff>
      <xdr:row>34</xdr:row>
      <xdr:rowOff>9525</xdr:rowOff>
    </xdr:from>
    <xdr:to>
      <xdr:col>18</xdr:col>
      <xdr:colOff>0</xdr:colOff>
      <xdr:row>36</xdr:row>
      <xdr:rowOff>0</xdr:rowOff>
    </xdr:to>
    <xdr:sp macro="" textlink="">
      <xdr:nvSpPr>
        <xdr:cNvPr id="148658" name="Rectangle 82"/>
        <xdr:cNvSpPr>
          <a:spLocks noChangeArrowheads="1"/>
        </xdr:cNvSpPr>
      </xdr:nvSpPr>
      <xdr:spPr bwMode="auto">
        <a:xfrm>
          <a:off x="2162175" y="6238875"/>
          <a:ext cx="219075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39</xdr:row>
      <xdr:rowOff>9525</xdr:rowOff>
    </xdr:from>
    <xdr:to>
      <xdr:col>6</xdr:col>
      <xdr:colOff>9525</xdr:colOff>
      <xdr:row>39</xdr:row>
      <xdr:rowOff>180975</xdr:rowOff>
    </xdr:to>
    <xdr:sp macro="" textlink="">
      <xdr:nvSpPr>
        <xdr:cNvPr id="148659" name="Rectangle 83"/>
        <xdr:cNvSpPr>
          <a:spLocks noChangeArrowheads="1"/>
        </xdr:cNvSpPr>
      </xdr:nvSpPr>
      <xdr:spPr bwMode="auto">
        <a:xfrm>
          <a:off x="1333500" y="6762750"/>
          <a:ext cx="209550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10</xdr:col>
      <xdr:colOff>0</xdr:colOff>
      <xdr:row>39</xdr:row>
      <xdr:rowOff>9525</xdr:rowOff>
    </xdr:from>
    <xdr:to>
      <xdr:col>13</xdr:col>
      <xdr:colOff>0</xdr:colOff>
      <xdr:row>39</xdr:row>
      <xdr:rowOff>180975</xdr:rowOff>
    </xdr:to>
    <xdr:sp macro="" textlink="">
      <xdr:nvSpPr>
        <xdr:cNvPr id="148660" name="Rectangle 84"/>
        <xdr:cNvSpPr>
          <a:spLocks noChangeArrowheads="1"/>
        </xdr:cNvSpPr>
      </xdr:nvSpPr>
      <xdr:spPr bwMode="auto">
        <a:xfrm>
          <a:off x="1876425" y="6762750"/>
          <a:ext cx="228600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19</xdr:col>
      <xdr:colOff>38100</xdr:colOff>
      <xdr:row>39</xdr:row>
      <xdr:rowOff>9525</xdr:rowOff>
    </xdr:from>
    <xdr:to>
      <xdr:col>22</xdr:col>
      <xdr:colOff>19050</xdr:colOff>
      <xdr:row>40</xdr:row>
      <xdr:rowOff>0</xdr:rowOff>
    </xdr:to>
    <xdr:sp macro="" textlink="">
      <xdr:nvSpPr>
        <xdr:cNvPr id="148661" name="Rectangle 85"/>
        <xdr:cNvSpPr>
          <a:spLocks noChangeArrowheads="1"/>
        </xdr:cNvSpPr>
      </xdr:nvSpPr>
      <xdr:spPr bwMode="auto">
        <a:xfrm>
          <a:off x="2505075" y="6762750"/>
          <a:ext cx="219075" cy="1809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25</xdr:col>
      <xdr:colOff>0</xdr:colOff>
      <xdr:row>39</xdr:row>
      <xdr:rowOff>9525</xdr:rowOff>
    </xdr:from>
    <xdr:to>
      <xdr:col>27</xdr:col>
      <xdr:colOff>0</xdr:colOff>
      <xdr:row>40</xdr:row>
      <xdr:rowOff>0</xdr:rowOff>
    </xdr:to>
    <xdr:sp macro="" textlink="">
      <xdr:nvSpPr>
        <xdr:cNvPr id="148662" name="Rectangle 86"/>
        <xdr:cNvSpPr>
          <a:spLocks noChangeArrowheads="1"/>
        </xdr:cNvSpPr>
      </xdr:nvSpPr>
      <xdr:spPr bwMode="auto">
        <a:xfrm>
          <a:off x="3067050" y="6762750"/>
          <a:ext cx="238125" cy="1809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17</xdr:col>
      <xdr:colOff>9525</xdr:colOff>
      <xdr:row>44</xdr:row>
      <xdr:rowOff>9525</xdr:rowOff>
    </xdr:from>
    <xdr:to>
      <xdr:col>43</xdr:col>
      <xdr:colOff>47625</xdr:colOff>
      <xdr:row>44</xdr:row>
      <xdr:rowOff>9525</xdr:rowOff>
    </xdr:to>
    <xdr:sp macro="" textlink="">
      <xdr:nvSpPr>
        <xdr:cNvPr id="148663" name="Line 87"/>
        <xdr:cNvSpPr>
          <a:spLocks noChangeShapeType="1"/>
        </xdr:cNvSpPr>
      </xdr:nvSpPr>
      <xdr:spPr bwMode="auto">
        <a:xfrm>
          <a:off x="2343150" y="7343775"/>
          <a:ext cx="29527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32</xdr:col>
      <xdr:colOff>19050</xdr:colOff>
      <xdr:row>39</xdr:row>
      <xdr:rowOff>76200</xdr:rowOff>
    </xdr:from>
    <xdr:to>
      <xdr:col>32</xdr:col>
      <xdr:colOff>19050</xdr:colOff>
      <xdr:row>41</xdr:row>
      <xdr:rowOff>9525</xdr:rowOff>
    </xdr:to>
    <xdr:sp macro="" textlink="">
      <xdr:nvSpPr>
        <xdr:cNvPr id="148664" name="Line 89"/>
        <xdr:cNvSpPr>
          <a:spLocks noChangeShapeType="1"/>
        </xdr:cNvSpPr>
      </xdr:nvSpPr>
      <xdr:spPr bwMode="auto">
        <a:xfrm>
          <a:off x="3981450" y="6829425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34</xdr:col>
      <xdr:colOff>9525</xdr:colOff>
      <xdr:row>39</xdr:row>
      <xdr:rowOff>85725</xdr:rowOff>
    </xdr:from>
    <xdr:to>
      <xdr:col>34</xdr:col>
      <xdr:colOff>9525</xdr:colOff>
      <xdr:row>41</xdr:row>
      <xdr:rowOff>19050</xdr:rowOff>
    </xdr:to>
    <xdr:sp macro="" textlink="">
      <xdr:nvSpPr>
        <xdr:cNvPr id="148665" name="Line 90"/>
        <xdr:cNvSpPr>
          <a:spLocks noChangeShapeType="1"/>
        </xdr:cNvSpPr>
      </xdr:nvSpPr>
      <xdr:spPr bwMode="auto">
        <a:xfrm>
          <a:off x="4438650" y="6838950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</xdr:col>
      <xdr:colOff>19050</xdr:colOff>
      <xdr:row>51</xdr:row>
      <xdr:rowOff>19050</xdr:rowOff>
    </xdr:from>
    <xdr:to>
      <xdr:col>8</xdr:col>
      <xdr:colOff>0</xdr:colOff>
      <xdr:row>52</xdr:row>
      <xdr:rowOff>142875</xdr:rowOff>
    </xdr:to>
    <xdr:sp macro="" textlink="">
      <xdr:nvSpPr>
        <xdr:cNvPr id="148666" name="Rectangle 91"/>
        <xdr:cNvSpPr>
          <a:spLocks noChangeArrowheads="1"/>
        </xdr:cNvSpPr>
      </xdr:nvSpPr>
      <xdr:spPr bwMode="auto">
        <a:xfrm>
          <a:off x="1504950" y="8239125"/>
          <a:ext cx="209550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16</xdr:col>
      <xdr:colOff>28575</xdr:colOff>
      <xdr:row>50</xdr:row>
      <xdr:rowOff>28575</xdr:rowOff>
    </xdr:from>
    <xdr:to>
      <xdr:col>19</xdr:col>
      <xdr:colOff>38100</xdr:colOff>
      <xdr:row>51</xdr:row>
      <xdr:rowOff>28575</xdr:rowOff>
    </xdr:to>
    <xdr:sp macro="" textlink="">
      <xdr:nvSpPr>
        <xdr:cNvPr id="148667" name="Rectangle 92"/>
        <xdr:cNvSpPr>
          <a:spLocks noChangeArrowheads="1"/>
        </xdr:cNvSpPr>
      </xdr:nvSpPr>
      <xdr:spPr bwMode="auto">
        <a:xfrm>
          <a:off x="2305050" y="8086725"/>
          <a:ext cx="200025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16</xdr:col>
      <xdr:colOff>19050</xdr:colOff>
      <xdr:row>52</xdr:row>
      <xdr:rowOff>28575</xdr:rowOff>
    </xdr:from>
    <xdr:to>
      <xdr:col>19</xdr:col>
      <xdr:colOff>38100</xdr:colOff>
      <xdr:row>53</xdr:row>
      <xdr:rowOff>19050</xdr:rowOff>
    </xdr:to>
    <xdr:sp macro="" textlink="">
      <xdr:nvSpPr>
        <xdr:cNvPr id="148668" name="Rectangle 93"/>
        <xdr:cNvSpPr>
          <a:spLocks noChangeArrowheads="1"/>
        </xdr:cNvSpPr>
      </xdr:nvSpPr>
      <xdr:spPr bwMode="auto">
        <a:xfrm>
          <a:off x="2295525" y="8286750"/>
          <a:ext cx="2095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18</xdr:col>
      <xdr:colOff>0</xdr:colOff>
      <xdr:row>53</xdr:row>
      <xdr:rowOff>38100</xdr:rowOff>
    </xdr:from>
    <xdr:to>
      <xdr:col>20</xdr:col>
      <xdr:colOff>57150</xdr:colOff>
      <xdr:row>54</xdr:row>
      <xdr:rowOff>9525</xdr:rowOff>
    </xdr:to>
    <xdr:sp macro="" textlink="">
      <xdr:nvSpPr>
        <xdr:cNvPr id="148669" name="Rectangle 94"/>
        <xdr:cNvSpPr>
          <a:spLocks noChangeArrowheads="1"/>
        </xdr:cNvSpPr>
      </xdr:nvSpPr>
      <xdr:spPr bwMode="auto">
        <a:xfrm>
          <a:off x="2381250" y="8458200"/>
          <a:ext cx="19050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18</xdr:col>
      <xdr:colOff>0</xdr:colOff>
      <xdr:row>54</xdr:row>
      <xdr:rowOff>47625</xdr:rowOff>
    </xdr:from>
    <xdr:to>
      <xdr:col>20</xdr:col>
      <xdr:colOff>57150</xdr:colOff>
      <xdr:row>55</xdr:row>
      <xdr:rowOff>0</xdr:rowOff>
    </xdr:to>
    <xdr:sp macro="" textlink="">
      <xdr:nvSpPr>
        <xdr:cNvPr id="148670" name="Rectangle 95"/>
        <xdr:cNvSpPr>
          <a:spLocks noChangeArrowheads="1"/>
        </xdr:cNvSpPr>
      </xdr:nvSpPr>
      <xdr:spPr bwMode="auto">
        <a:xfrm>
          <a:off x="2381250" y="8648700"/>
          <a:ext cx="19050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68</xdr:col>
      <xdr:colOff>0</xdr:colOff>
      <xdr:row>46</xdr:row>
      <xdr:rowOff>123825</xdr:rowOff>
    </xdr:from>
    <xdr:to>
      <xdr:col>69</xdr:col>
      <xdr:colOff>9525</xdr:colOff>
      <xdr:row>47</xdr:row>
      <xdr:rowOff>123825</xdr:rowOff>
    </xdr:to>
    <xdr:sp macro="" textlink="">
      <xdr:nvSpPr>
        <xdr:cNvPr id="148671" name="Rectangle 96"/>
        <xdr:cNvSpPr>
          <a:spLocks noChangeArrowheads="1"/>
        </xdr:cNvSpPr>
      </xdr:nvSpPr>
      <xdr:spPr bwMode="auto">
        <a:xfrm>
          <a:off x="8658225" y="7696200"/>
          <a:ext cx="161925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68</xdr:col>
      <xdr:colOff>0</xdr:colOff>
      <xdr:row>48</xdr:row>
      <xdr:rowOff>9525</xdr:rowOff>
    </xdr:from>
    <xdr:to>
      <xdr:col>69</xdr:col>
      <xdr:colOff>9525</xdr:colOff>
      <xdr:row>49</xdr:row>
      <xdr:rowOff>142875</xdr:rowOff>
    </xdr:to>
    <xdr:sp macro="" textlink="">
      <xdr:nvSpPr>
        <xdr:cNvPr id="148672" name="Rectangle 97"/>
        <xdr:cNvSpPr>
          <a:spLocks noChangeArrowheads="1"/>
        </xdr:cNvSpPr>
      </xdr:nvSpPr>
      <xdr:spPr bwMode="auto">
        <a:xfrm>
          <a:off x="8658225" y="7886700"/>
          <a:ext cx="1619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43</xdr:col>
      <xdr:colOff>19050</xdr:colOff>
      <xdr:row>58</xdr:row>
      <xdr:rowOff>0</xdr:rowOff>
    </xdr:from>
    <xdr:to>
      <xdr:col>44</xdr:col>
      <xdr:colOff>104775</xdr:colOff>
      <xdr:row>58</xdr:row>
      <xdr:rowOff>190500</xdr:rowOff>
    </xdr:to>
    <xdr:sp macro="" textlink="">
      <xdr:nvSpPr>
        <xdr:cNvPr id="148673" name="Rectangle 98"/>
        <xdr:cNvSpPr>
          <a:spLocks noChangeArrowheads="1"/>
        </xdr:cNvSpPr>
      </xdr:nvSpPr>
      <xdr:spPr bwMode="auto">
        <a:xfrm>
          <a:off x="5267325" y="9344025"/>
          <a:ext cx="209550" cy="1905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37</xdr:col>
      <xdr:colOff>0</xdr:colOff>
      <xdr:row>58</xdr:row>
      <xdr:rowOff>0</xdr:rowOff>
    </xdr:from>
    <xdr:to>
      <xdr:col>38</xdr:col>
      <xdr:colOff>142875</xdr:colOff>
      <xdr:row>58</xdr:row>
      <xdr:rowOff>190500</xdr:rowOff>
    </xdr:to>
    <xdr:sp macro="" textlink="">
      <xdr:nvSpPr>
        <xdr:cNvPr id="148674" name="Rectangle 99"/>
        <xdr:cNvSpPr>
          <a:spLocks noChangeArrowheads="1"/>
        </xdr:cNvSpPr>
      </xdr:nvSpPr>
      <xdr:spPr bwMode="auto">
        <a:xfrm>
          <a:off x="4610100" y="9344025"/>
          <a:ext cx="228600" cy="1905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3</xdr:col>
      <xdr:colOff>0</xdr:colOff>
      <xdr:row>60</xdr:row>
      <xdr:rowOff>0</xdr:rowOff>
    </xdr:from>
    <xdr:to>
      <xdr:col>5</xdr:col>
      <xdr:colOff>0</xdr:colOff>
      <xdr:row>60</xdr:row>
      <xdr:rowOff>180975</xdr:rowOff>
    </xdr:to>
    <xdr:sp macro="" textlink="">
      <xdr:nvSpPr>
        <xdr:cNvPr id="148675" name="Rectangle 101"/>
        <xdr:cNvSpPr>
          <a:spLocks noChangeArrowheads="1"/>
        </xdr:cNvSpPr>
      </xdr:nvSpPr>
      <xdr:spPr bwMode="auto">
        <a:xfrm>
          <a:off x="1266825" y="9715500"/>
          <a:ext cx="219075" cy="1809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10</xdr:col>
      <xdr:colOff>9525</xdr:colOff>
      <xdr:row>60</xdr:row>
      <xdr:rowOff>0</xdr:rowOff>
    </xdr:from>
    <xdr:to>
      <xdr:col>12</xdr:col>
      <xdr:colOff>76200</xdr:colOff>
      <xdr:row>60</xdr:row>
      <xdr:rowOff>180975</xdr:rowOff>
    </xdr:to>
    <xdr:sp macro="" textlink="">
      <xdr:nvSpPr>
        <xdr:cNvPr id="148676" name="Rectangle 102"/>
        <xdr:cNvSpPr>
          <a:spLocks noChangeArrowheads="1"/>
        </xdr:cNvSpPr>
      </xdr:nvSpPr>
      <xdr:spPr bwMode="auto">
        <a:xfrm>
          <a:off x="1885950" y="9715500"/>
          <a:ext cx="209550" cy="1809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10</xdr:col>
      <xdr:colOff>9525</xdr:colOff>
      <xdr:row>62</xdr:row>
      <xdr:rowOff>0</xdr:rowOff>
    </xdr:from>
    <xdr:to>
      <xdr:col>13</xdr:col>
      <xdr:colOff>0</xdr:colOff>
      <xdr:row>62</xdr:row>
      <xdr:rowOff>180975</xdr:rowOff>
    </xdr:to>
    <xdr:sp macro="" textlink="">
      <xdr:nvSpPr>
        <xdr:cNvPr id="148677" name="Rectangle 103"/>
        <xdr:cNvSpPr>
          <a:spLocks noChangeArrowheads="1"/>
        </xdr:cNvSpPr>
      </xdr:nvSpPr>
      <xdr:spPr bwMode="auto">
        <a:xfrm>
          <a:off x="1885950" y="10086975"/>
          <a:ext cx="219075" cy="1809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3</xdr:col>
      <xdr:colOff>0</xdr:colOff>
      <xdr:row>61</xdr:row>
      <xdr:rowOff>171450</xdr:rowOff>
    </xdr:from>
    <xdr:to>
      <xdr:col>5</xdr:col>
      <xdr:colOff>9525</xdr:colOff>
      <xdr:row>62</xdr:row>
      <xdr:rowOff>171450</xdr:rowOff>
    </xdr:to>
    <xdr:sp macro="" textlink="">
      <xdr:nvSpPr>
        <xdr:cNvPr id="148678" name="Rectangle 104"/>
        <xdr:cNvSpPr>
          <a:spLocks noChangeArrowheads="1"/>
        </xdr:cNvSpPr>
      </xdr:nvSpPr>
      <xdr:spPr bwMode="auto">
        <a:xfrm>
          <a:off x="1266825" y="10077450"/>
          <a:ext cx="228600" cy="1809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20</xdr:col>
      <xdr:colOff>47625</xdr:colOff>
      <xdr:row>26</xdr:row>
      <xdr:rowOff>0</xdr:rowOff>
    </xdr:from>
    <xdr:to>
      <xdr:col>39</xdr:col>
      <xdr:colOff>9525</xdr:colOff>
      <xdr:row>26</xdr:row>
      <xdr:rowOff>0</xdr:rowOff>
    </xdr:to>
    <xdr:sp macro="" textlink="">
      <xdr:nvSpPr>
        <xdr:cNvPr id="148679" name="Line 105"/>
        <xdr:cNvSpPr>
          <a:spLocks noChangeShapeType="1"/>
        </xdr:cNvSpPr>
      </xdr:nvSpPr>
      <xdr:spPr bwMode="auto">
        <a:xfrm>
          <a:off x="2562225" y="5076825"/>
          <a:ext cx="22955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50</xdr:col>
      <xdr:colOff>38100</xdr:colOff>
      <xdr:row>25</xdr:row>
      <xdr:rowOff>133350</xdr:rowOff>
    </xdr:from>
    <xdr:to>
      <xdr:col>62</xdr:col>
      <xdr:colOff>276225</xdr:colOff>
      <xdr:row>25</xdr:row>
      <xdr:rowOff>133350</xdr:rowOff>
    </xdr:to>
    <xdr:sp macro="" textlink="">
      <xdr:nvSpPr>
        <xdr:cNvPr id="148680" name="Line 106"/>
        <xdr:cNvSpPr>
          <a:spLocks noChangeShapeType="1"/>
        </xdr:cNvSpPr>
      </xdr:nvSpPr>
      <xdr:spPr bwMode="auto">
        <a:xfrm>
          <a:off x="6134100" y="5067300"/>
          <a:ext cx="16573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52</xdr:col>
      <xdr:colOff>57150</xdr:colOff>
      <xdr:row>39</xdr:row>
      <xdr:rowOff>0</xdr:rowOff>
    </xdr:from>
    <xdr:to>
      <xdr:col>68</xdr:col>
      <xdr:colOff>104775</xdr:colOff>
      <xdr:row>39</xdr:row>
      <xdr:rowOff>0</xdr:rowOff>
    </xdr:to>
    <xdr:sp macro="" textlink="">
      <xdr:nvSpPr>
        <xdr:cNvPr id="148681" name="Line 107"/>
        <xdr:cNvSpPr>
          <a:spLocks noChangeShapeType="1"/>
        </xdr:cNvSpPr>
      </xdr:nvSpPr>
      <xdr:spPr bwMode="auto">
        <a:xfrm>
          <a:off x="6419850" y="6753225"/>
          <a:ext cx="23431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31</xdr:col>
      <xdr:colOff>276225</xdr:colOff>
      <xdr:row>29</xdr:row>
      <xdr:rowOff>19050</xdr:rowOff>
    </xdr:from>
    <xdr:to>
      <xdr:col>33</xdr:col>
      <xdr:colOff>0</xdr:colOff>
      <xdr:row>29</xdr:row>
      <xdr:rowOff>180975</xdr:rowOff>
    </xdr:to>
    <xdr:sp macro="" textlink="">
      <xdr:nvSpPr>
        <xdr:cNvPr id="148682" name="Rectangle 108"/>
        <xdr:cNvSpPr>
          <a:spLocks noChangeArrowheads="1"/>
        </xdr:cNvSpPr>
      </xdr:nvSpPr>
      <xdr:spPr bwMode="auto">
        <a:xfrm>
          <a:off x="3952875" y="5438775"/>
          <a:ext cx="228600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34</xdr:col>
      <xdr:colOff>38100</xdr:colOff>
      <xdr:row>29</xdr:row>
      <xdr:rowOff>19050</xdr:rowOff>
    </xdr:from>
    <xdr:to>
      <xdr:col>38</xdr:col>
      <xdr:colOff>9525</xdr:colOff>
      <xdr:row>29</xdr:row>
      <xdr:rowOff>180975</xdr:rowOff>
    </xdr:to>
    <xdr:sp macro="" textlink="">
      <xdr:nvSpPr>
        <xdr:cNvPr id="148683" name="Rectangle 109"/>
        <xdr:cNvSpPr>
          <a:spLocks noChangeArrowheads="1"/>
        </xdr:cNvSpPr>
      </xdr:nvSpPr>
      <xdr:spPr bwMode="auto">
        <a:xfrm>
          <a:off x="4467225" y="5438775"/>
          <a:ext cx="238125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 anchorCtr="0"/>
        <a:lstStyle/>
        <a:p>
          <a:endParaRPr lang="es-ES"/>
        </a:p>
      </xdr:txBody>
    </xdr:sp>
    <xdr:clientData fPrintsWithSheet="0"/>
  </xdr:twoCellAnchor>
  <xdr:twoCellAnchor>
    <xdr:from>
      <xdr:col>55</xdr:col>
      <xdr:colOff>0</xdr:colOff>
      <xdr:row>44</xdr:row>
      <xdr:rowOff>38100</xdr:rowOff>
    </xdr:from>
    <xdr:to>
      <xdr:col>57</xdr:col>
      <xdr:colOff>0</xdr:colOff>
      <xdr:row>45</xdr:row>
      <xdr:rowOff>47625</xdr:rowOff>
    </xdr:to>
    <xdr:sp macro="" textlink="">
      <xdr:nvSpPr>
        <xdr:cNvPr id="148684" name="Rectangle 110"/>
        <xdr:cNvSpPr>
          <a:spLocks noChangeArrowheads="1"/>
        </xdr:cNvSpPr>
      </xdr:nvSpPr>
      <xdr:spPr bwMode="auto">
        <a:xfrm>
          <a:off x="6553200" y="7372350"/>
          <a:ext cx="219075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9525</xdr:colOff>
      <xdr:row>28</xdr:row>
      <xdr:rowOff>0</xdr:rowOff>
    </xdr:from>
    <xdr:to>
      <xdr:col>69</xdr:col>
      <xdr:colOff>76200</xdr:colOff>
      <xdr:row>28</xdr:row>
      <xdr:rowOff>0</xdr:rowOff>
    </xdr:to>
    <xdr:sp macro="" textlink="">
      <xdr:nvSpPr>
        <xdr:cNvPr id="148685" name="Line 25"/>
        <xdr:cNvSpPr>
          <a:spLocks noChangeShapeType="1"/>
        </xdr:cNvSpPr>
      </xdr:nvSpPr>
      <xdr:spPr bwMode="auto">
        <a:xfrm flipV="1">
          <a:off x="1047750" y="5257800"/>
          <a:ext cx="78390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40</xdr:col>
      <xdr:colOff>9525</xdr:colOff>
      <xdr:row>24</xdr:row>
      <xdr:rowOff>0</xdr:rowOff>
    </xdr:from>
    <xdr:to>
      <xdr:col>40</xdr:col>
      <xdr:colOff>9525</xdr:colOff>
      <xdr:row>27</xdr:row>
      <xdr:rowOff>133350</xdr:rowOff>
    </xdr:to>
    <xdr:sp macro="" textlink="">
      <xdr:nvSpPr>
        <xdr:cNvPr id="148686" name="Line 53"/>
        <xdr:cNvSpPr>
          <a:spLocks noChangeShapeType="1"/>
        </xdr:cNvSpPr>
      </xdr:nvSpPr>
      <xdr:spPr bwMode="auto">
        <a:xfrm>
          <a:off x="4991100" y="4848225"/>
          <a:ext cx="0" cy="4000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148687" name="Line 54"/>
        <xdr:cNvSpPr>
          <a:spLocks noChangeShapeType="1"/>
        </xdr:cNvSpPr>
      </xdr:nvSpPr>
      <xdr:spPr bwMode="auto">
        <a:xfrm>
          <a:off x="3448050" y="5257800"/>
          <a:ext cx="0" cy="38100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</xdr:col>
      <xdr:colOff>438150</xdr:colOff>
      <xdr:row>64</xdr:row>
      <xdr:rowOff>19050</xdr:rowOff>
    </xdr:from>
    <xdr:to>
      <xdr:col>70</xdr:col>
      <xdr:colOff>0</xdr:colOff>
      <xdr:row>68</xdr:row>
      <xdr:rowOff>9525</xdr:rowOff>
    </xdr:to>
    <xdr:sp macro="" textlink="">
      <xdr:nvSpPr>
        <xdr:cNvPr id="148688" name="AutoShape 12"/>
        <xdr:cNvSpPr>
          <a:spLocks noChangeArrowheads="1"/>
        </xdr:cNvSpPr>
      </xdr:nvSpPr>
      <xdr:spPr bwMode="auto">
        <a:xfrm>
          <a:off x="1028700" y="10391775"/>
          <a:ext cx="7867650" cy="1409700"/>
        </a:xfrm>
        <a:prstGeom prst="roundRect">
          <a:avLst>
            <a:gd name="adj" fmla="val 3190"/>
          </a:avLst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428625</xdr:colOff>
      <xdr:row>66</xdr:row>
      <xdr:rowOff>9525</xdr:rowOff>
    </xdr:from>
    <xdr:to>
      <xdr:col>70</xdr:col>
      <xdr:colOff>0</xdr:colOff>
      <xdr:row>66</xdr:row>
      <xdr:rowOff>9525</xdr:rowOff>
    </xdr:to>
    <xdr:sp macro="" textlink="">
      <xdr:nvSpPr>
        <xdr:cNvPr id="148689" name="Line 14"/>
        <xdr:cNvSpPr>
          <a:spLocks noChangeShapeType="1"/>
        </xdr:cNvSpPr>
      </xdr:nvSpPr>
      <xdr:spPr bwMode="auto">
        <a:xfrm flipV="1">
          <a:off x="1019175" y="11049000"/>
          <a:ext cx="78771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67</xdr:row>
      <xdr:rowOff>9525</xdr:rowOff>
    </xdr:from>
    <xdr:to>
      <xdr:col>70</xdr:col>
      <xdr:colOff>9525</xdr:colOff>
      <xdr:row>67</xdr:row>
      <xdr:rowOff>9525</xdr:rowOff>
    </xdr:to>
    <xdr:sp macro="" textlink="">
      <xdr:nvSpPr>
        <xdr:cNvPr id="148690" name="Line 15"/>
        <xdr:cNvSpPr>
          <a:spLocks noChangeShapeType="1"/>
        </xdr:cNvSpPr>
      </xdr:nvSpPr>
      <xdr:spPr bwMode="auto">
        <a:xfrm flipV="1">
          <a:off x="1028700" y="11420475"/>
          <a:ext cx="78771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447675</xdr:colOff>
      <xdr:row>61</xdr:row>
      <xdr:rowOff>9525</xdr:rowOff>
    </xdr:from>
    <xdr:to>
      <xdr:col>69</xdr:col>
      <xdr:colOff>66675</xdr:colOff>
      <xdr:row>61</xdr:row>
      <xdr:rowOff>9525</xdr:rowOff>
    </xdr:to>
    <xdr:sp macro="" textlink="">
      <xdr:nvSpPr>
        <xdr:cNvPr id="148691" name="Line 16"/>
        <xdr:cNvSpPr>
          <a:spLocks noChangeShapeType="1"/>
        </xdr:cNvSpPr>
      </xdr:nvSpPr>
      <xdr:spPr bwMode="auto">
        <a:xfrm flipV="1">
          <a:off x="1038225" y="9915525"/>
          <a:ext cx="78390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209550</xdr:rowOff>
    </xdr:from>
    <xdr:to>
      <xdr:col>70</xdr:col>
      <xdr:colOff>0</xdr:colOff>
      <xdr:row>58</xdr:row>
      <xdr:rowOff>209550</xdr:rowOff>
    </xdr:to>
    <xdr:sp macro="" textlink="">
      <xdr:nvSpPr>
        <xdr:cNvPr id="148692" name="Line 17"/>
        <xdr:cNvSpPr>
          <a:spLocks noChangeShapeType="1"/>
        </xdr:cNvSpPr>
      </xdr:nvSpPr>
      <xdr:spPr bwMode="auto">
        <a:xfrm flipV="1">
          <a:off x="1038225" y="9553575"/>
          <a:ext cx="78581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19050</xdr:rowOff>
    </xdr:from>
    <xdr:to>
      <xdr:col>69</xdr:col>
      <xdr:colOff>66675</xdr:colOff>
      <xdr:row>57</xdr:row>
      <xdr:rowOff>19050</xdr:rowOff>
    </xdr:to>
    <xdr:sp macro="" textlink="">
      <xdr:nvSpPr>
        <xdr:cNvPr id="148693" name="Line 18"/>
        <xdr:cNvSpPr>
          <a:spLocks noChangeShapeType="1"/>
        </xdr:cNvSpPr>
      </xdr:nvSpPr>
      <xdr:spPr bwMode="auto">
        <a:xfrm flipV="1">
          <a:off x="1038225" y="9182100"/>
          <a:ext cx="78390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55</xdr:row>
      <xdr:rowOff>9525</xdr:rowOff>
    </xdr:from>
    <xdr:to>
      <xdr:col>69</xdr:col>
      <xdr:colOff>66675</xdr:colOff>
      <xdr:row>55</xdr:row>
      <xdr:rowOff>9525</xdr:rowOff>
    </xdr:to>
    <xdr:sp macro="" textlink="">
      <xdr:nvSpPr>
        <xdr:cNvPr id="148694" name="Line 19"/>
        <xdr:cNvSpPr>
          <a:spLocks noChangeShapeType="1"/>
        </xdr:cNvSpPr>
      </xdr:nvSpPr>
      <xdr:spPr bwMode="auto">
        <a:xfrm flipV="1">
          <a:off x="1038225" y="8810625"/>
          <a:ext cx="78390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28575</xdr:rowOff>
    </xdr:from>
    <xdr:to>
      <xdr:col>70</xdr:col>
      <xdr:colOff>0</xdr:colOff>
      <xdr:row>53</xdr:row>
      <xdr:rowOff>28575</xdr:rowOff>
    </xdr:to>
    <xdr:sp macro="" textlink="">
      <xdr:nvSpPr>
        <xdr:cNvPr id="148695" name="Line 20"/>
        <xdr:cNvSpPr>
          <a:spLocks noChangeShapeType="1"/>
        </xdr:cNvSpPr>
      </xdr:nvSpPr>
      <xdr:spPr bwMode="auto">
        <a:xfrm flipV="1">
          <a:off x="1038225" y="8448675"/>
          <a:ext cx="78581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19050</xdr:rowOff>
    </xdr:from>
    <xdr:to>
      <xdr:col>69</xdr:col>
      <xdr:colOff>66675</xdr:colOff>
      <xdr:row>50</xdr:row>
      <xdr:rowOff>19050</xdr:rowOff>
    </xdr:to>
    <xdr:sp macro="" textlink="">
      <xdr:nvSpPr>
        <xdr:cNvPr id="148696" name="Line 21"/>
        <xdr:cNvSpPr>
          <a:spLocks noChangeShapeType="1"/>
        </xdr:cNvSpPr>
      </xdr:nvSpPr>
      <xdr:spPr bwMode="auto">
        <a:xfrm flipV="1">
          <a:off x="1038225" y="8077200"/>
          <a:ext cx="78390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28575</xdr:rowOff>
    </xdr:from>
    <xdr:to>
      <xdr:col>70</xdr:col>
      <xdr:colOff>0</xdr:colOff>
      <xdr:row>46</xdr:row>
      <xdr:rowOff>28575</xdr:rowOff>
    </xdr:to>
    <xdr:sp macro="" textlink="">
      <xdr:nvSpPr>
        <xdr:cNvPr id="148697" name="Line 22"/>
        <xdr:cNvSpPr>
          <a:spLocks noChangeShapeType="1"/>
        </xdr:cNvSpPr>
      </xdr:nvSpPr>
      <xdr:spPr bwMode="auto">
        <a:xfrm flipV="1">
          <a:off x="1038225" y="7600950"/>
          <a:ext cx="78581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37</xdr:row>
      <xdr:rowOff>0</xdr:rowOff>
    </xdr:from>
    <xdr:to>
      <xdr:col>69</xdr:col>
      <xdr:colOff>66675</xdr:colOff>
      <xdr:row>37</xdr:row>
      <xdr:rowOff>0</xdr:rowOff>
    </xdr:to>
    <xdr:sp macro="" textlink="">
      <xdr:nvSpPr>
        <xdr:cNvPr id="148698" name="Line 24"/>
        <xdr:cNvSpPr>
          <a:spLocks noChangeShapeType="1"/>
        </xdr:cNvSpPr>
      </xdr:nvSpPr>
      <xdr:spPr bwMode="auto">
        <a:xfrm flipV="1">
          <a:off x="1038225" y="6467475"/>
          <a:ext cx="78390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33</xdr:row>
      <xdr:rowOff>19050</xdr:rowOff>
    </xdr:from>
    <xdr:to>
      <xdr:col>69</xdr:col>
      <xdr:colOff>76200</xdr:colOff>
      <xdr:row>63</xdr:row>
      <xdr:rowOff>19050</xdr:rowOff>
    </xdr:to>
    <xdr:sp macro="" textlink="">
      <xdr:nvSpPr>
        <xdr:cNvPr id="148699" name="AutoShape 11"/>
        <xdr:cNvSpPr>
          <a:spLocks noChangeArrowheads="1"/>
        </xdr:cNvSpPr>
      </xdr:nvSpPr>
      <xdr:spPr bwMode="auto">
        <a:xfrm>
          <a:off x="1028700" y="6115050"/>
          <a:ext cx="7858125" cy="4191000"/>
        </a:xfrm>
        <a:prstGeom prst="roundRect">
          <a:avLst>
            <a:gd name="adj" fmla="val 1778"/>
          </a:avLst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447675</xdr:colOff>
      <xdr:row>41</xdr:row>
      <xdr:rowOff>19050</xdr:rowOff>
    </xdr:from>
    <xdr:to>
      <xdr:col>69</xdr:col>
      <xdr:colOff>66675</xdr:colOff>
      <xdr:row>41</xdr:row>
      <xdr:rowOff>19050</xdr:rowOff>
    </xdr:to>
    <xdr:sp macro="" textlink="">
      <xdr:nvSpPr>
        <xdr:cNvPr id="148700" name="Line 126"/>
        <xdr:cNvSpPr>
          <a:spLocks noChangeShapeType="1"/>
        </xdr:cNvSpPr>
      </xdr:nvSpPr>
      <xdr:spPr bwMode="auto">
        <a:xfrm flipV="1">
          <a:off x="1038225" y="7038975"/>
          <a:ext cx="78390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161925</xdr:colOff>
      <xdr:row>7</xdr:row>
      <xdr:rowOff>0</xdr:rowOff>
    </xdr:from>
    <xdr:to>
      <xdr:col>1</xdr:col>
      <xdr:colOff>161925</xdr:colOff>
      <xdr:row>62</xdr:row>
      <xdr:rowOff>133350</xdr:rowOff>
    </xdr:to>
    <xdr:sp macro="" textlink="">
      <xdr:nvSpPr>
        <xdr:cNvPr id="148701" name="Line 131"/>
        <xdr:cNvSpPr>
          <a:spLocks noChangeShapeType="1"/>
        </xdr:cNvSpPr>
      </xdr:nvSpPr>
      <xdr:spPr bwMode="auto">
        <a:xfrm>
          <a:off x="752475" y="1533525"/>
          <a:ext cx="0" cy="8686800"/>
        </a:xfrm>
        <a:prstGeom prst="line">
          <a:avLst/>
        </a:prstGeom>
        <a:noFill/>
        <a:ln w="28575">
          <a:solidFill>
            <a:srgbClr val="E5263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</xdr:col>
      <xdr:colOff>266700</xdr:colOff>
      <xdr:row>8</xdr:row>
      <xdr:rowOff>28575</xdr:rowOff>
    </xdr:from>
    <xdr:to>
      <xdr:col>1</xdr:col>
      <xdr:colOff>266700</xdr:colOff>
      <xdr:row>62</xdr:row>
      <xdr:rowOff>133350</xdr:rowOff>
    </xdr:to>
    <xdr:sp macro="" textlink="">
      <xdr:nvSpPr>
        <xdr:cNvPr id="148702" name="Line 133"/>
        <xdr:cNvSpPr>
          <a:spLocks noChangeShapeType="1"/>
        </xdr:cNvSpPr>
      </xdr:nvSpPr>
      <xdr:spPr bwMode="auto">
        <a:xfrm>
          <a:off x="857250" y="1762125"/>
          <a:ext cx="0" cy="8458200"/>
        </a:xfrm>
        <a:prstGeom prst="line">
          <a:avLst/>
        </a:prstGeom>
        <a:noFill/>
        <a:ln w="19050">
          <a:solidFill>
            <a:srgbClr val="E5263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8</xdr:col>
      <xdr:colOff>85725</xdr:colOff>
      <xdr:row>7</xdr:row>
      <xdr:rowOff>38100</xdr:rowOff>
    </xdr:from>
    <xdr:to>
      <xdr:col>11</xdr:col>
      <xdr:colOff>19050</xdr:colOff>
      <xdr:row>8</xdr:row>
      <xdr:rowOff>0</xdr:rowOff>
    </xdr:to>
    <xdr:sp macro="" textlink="">
      <xdr:nvSpPr>
        <xdr:cNvPr id="1163" name="Text Box 139"/>
        <xdr:cNvSpPr txBox="1">
          <a:spLocks noChangeArrowheads="1"/>
        </xdr:cNvSpPr>
      </xdr:nvSpPr>
      <xdr:spPr bwMode="auto">
        <a:xfrm>
          <a:off x="1800225" y="15716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D</a:t>
          </a:r>
        </a:p>
      </xdr:txBody>
    </xdr:sp>
    <xdr:clientData fPrintsWithSheet="0"/>
  </xdr:twoCellAnchor>
  <xdr:twoCellAnchor>
    <xdr:from>
      <xdr:col>16</xdr:col>
      <xdr:colOff>28575</xdr:colOff>
      <xdr:row>7</xdr:row>
      <xdr:rowOff>47625</xdr:rowOff>
    </xdr:from>
    <xdr:to>
      <xdr:col>19</xdr:col>
      <xdr:colOff>28575</xdr:colOff>
      <xdr:row>8</xdr:row>
      <xdr:rowOff>9525</xdr:rowOff>
    </xdr:to>
    <xdr:sp macro="" textlink="">
      <xdr:nvSpPr>
        <xdr:cNvPr id="1165" name="Text Box 141"/>
        <xdr:cNvSpPr txBox="1">
          <a:spLocks noChangeArrowheads="1"/>
        </xdr:cNvSpPr>
      </xdr:nvSpPr>
      <xdr:spPr bwMode="auto">
        <a:xfrm>
          <a:off x="2305050" y="1581150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M</a:t>
          </a:r>
        </a:p>
      </xdr:txBody>
    </xdr:sp>
    <xdr:clientData fPrintsWithSheet="0"/>
  </xdr:twoCellAnchor>
  <xdr:twoCellAnchor>
    <xdr:from>
      <xdr:col>24</xdr:col>
      <xdr:colOff>19050</xdr:colOff>
      <xdr:row>7</xdr:row>
      <xdr:rowOff>47625</xdr:rowOff>
    </xdr:from>
    <xdr:to>
      <xdr:col>24</xdr:col>
      <xdr:colOff>190500</xdr:colOff>
      <xdr:row>8</xdr:row>
      <xdr:rowOff>0</xdr:rowOff>
    </xdr:to>
    <xdr:sp macro="" textlink="">
      <xdr:nvSpPr>
        <xdr:cNvPr id="1166" name="Text Box 142"/>
        <xdr:cNvSpPr txBox="1">
          <a:spLocks noChangeArrowheads="1"/>
        </xdr:cNvSpPr>
      </xdr:nvSpPr>
      <xdr:spPr bwMode="auto">
        <a:xfrm>
          <a:off x="2847975" y="1581150"/>
          <a:ext cx="1714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A</a:t>
          </a:r>
        </a:p>
      </xdr:txBody>
    </xdr:sp>
    <xdr:clientData fPrintsWithSheet="0"/>
  </xdr:twoCellAnchor>
  <xdr:twoCellAnchor>
    <xdr:from>
      <xdr:col>29</xdr:col>
      <xdr:colOff>0</xdr:colOff>
      <xdr:row>39</xdr:row>
      <xdr:rowOff>104775</xdr:rowOff>
    </xdr:from>
    <xdr:to>
      <xdr:col>31</xdr:col>
      <xdr:colOff>19050</xdr:colOff>
      <xdr:row>41</xdr:row>
      <xdr:rowOff>0</xdr:rowOff>
    </xdr:to>
    <xdr:sp macro="" textlink="">
      <xdr:nvSpPr>
        <xdr:cNvPr id="1171" name="Text Box 147"/>
        <xdr:cNvSpPr txBox="1">
          <a:spLocks noChangeArrowheads="1"/>
        </xdr:cNvSpPr>
      </xdr:nvSpPr>
      <xdr:spPr bwMode="auto">
        <a:xfrm>
          <a:off x="3533775" y="68580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D</a:t>
          </a:r>
        </a:p>
      </xdr:txBody>
    </xdr:sp>
    <xdr:clientData fPrintsWithSheet="0"/>
  </xdr:twoCellAnchor>
  <xdr:twoCellAnchor>
    <xdr:from>
      <xdr:col>32</xdr:col>
      <xdr:colOff>28575</xdr:colOff>
      <xdr:row>39</xdr:row>
      <xdr:rowOff>104775</xdr:rowOff>
    </xdr:from>
    <xdr:to>
      <xdr:col>33</xdr:col>
      <xdr:colOff>9525</xdr:colOff>
      <xdr:row>41</xdr:row>
      <xdr:rowOff>9525</xdr:rowOff>
    </xdr:to>
    <xdr:sp macro="" textlink="">
      <xdr:nvSpPr>
        <xdr:cNvPr id="1172" name="Text Box 148"/>
        <xdr:cNvSpPr txBox="1">
          <a:spLocks noChangeArrowheads="1"/>
        </xdr:cNvSpPr>
      </xdr:nvSpPr>
      <xdr:spPr bwMode="auto">
        <a:xfrm>
          <a:off x="3990975" y="685800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M</a:t>
          </a:r>
        </a:p>
      </xdr:txBody>
    </xdr:sp>
    <xdr:clientData fPrintsWithSheet="0"/>
  </xdr:twoCellAnchor>
  <xdr:twoCellAnchor>
    <xdr:from>
      <xdr:col>34</xdr:col>
      <xdr:colOff>19050</xdr:colOff>
      <xdr:row>39</xdr:row>
      <xdr:rowOff>104775</xdr:rowOff>
    </xdr:from>
    <xdr:to>
      <xdr:col>37</xdr:col>
      <xdr:colOff>0</xdr:colOff>
      <xdr:row>41</xdr:row>
      <xdr:rowOff>0</xdr:rowOff>
    </xdr:to>
    <xdr:sp macro="" textlink="">
      <xdr:nvSpPr>
        <xdr:cNvPr id="1173" name="Text Box 149"/>
        <xdr:cNvSpPr txBox="1">
          <a:spLocks noChangeArrowheads="1"/>
        </xdr:cNvSpPr>
      </xdr:nvSpPr>
      <xdr:spPr bwMode="auto">
        <a:xfrm>
          <a:off x="4448175" y="68580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A</a:t>
          </a:r>
        </a:p>
      </xdr:txBody>
    </xdr:sp>
    <xdr:clientData fPrintsWithSheet="0"/>
  </xdr:twoCellAnchor>
  <xdr:twoCellAnchor>
    <xdr:from>
      <xdr:col>40</xdr:col>
      <xdr:colOff>38100</xdr:colOff>
      <xdr:row>35</xdr:row>
      <xdr:rowOff>9525</xdr:rowOff>
    </xdr:from>
    <xdr:to>
      <xdr:col>47</xdr:col>
      <xdr:colOff>123825</xdr:colOff>
      <xdr:row>36</xdr:row>
      <xdr:rowOff>9525</xdr:rowOff>
    </xdr:to>
    <xdr:sp macro="" textlink="">
      <xdr:nvSpPr>
        <xdr:cNvPr id="1185" name="Text Box 161"/>
        <xdr:cNvSpPr txBox="1">
          <a:spLocks noChangeArrowheads="1"/>
        </xdr:cNvSpPr>
      </xdr:nvSpPr>
      <xdr:spPr bwMode="auto">
        <a:xfrm>
          <a:off x="5019675" y="6276975"/>
          <a:ext cx="838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Independiente</a:t>
          </a:r>
        </a:p>
      </xdr:txBody>
    </xdr:sp>
    <xdr:clientData/>
  </xdr:twoCellAnchor>
  <xdr:twoCellAnchor>
    <xdr:from>
      <xdr:col>2</xdr:col>
      <xdr:colOff>19050</xdr:colOff>
      <xdr:row>22</xdr:row>
      <xdr:rowOff>76200</xdr:rowOff>
    </xdr:from>
    <xdr:to>
      <xdr:col>70</xdr:col>
      <xdr:colOff>0</xdr:colOff>
      <xdr:row>29</xdr:row>
      <xdr:rowOff>209550</xdr:rowOff>
    </xdr:to>
    <xdr:sp macro="" textlink="">
      <xdr:nvSpPr>
        <xdr:cNvPr id="148710" name="AutoShape 9"/>
        <xdr:cNvSpPr>
          <a:spLocks noChangeArrowheads="1"/>
        </xdr:cNvSpPr>
      </xdr:nvSpPr>
      <xdr:spPr bwMode="auto">
        <a:xfrm>
          <a:off x="1057275" y="4610100"/>
          <a:ext cx="7839075" cy="1019175"/>
        </a:xfrm>
        <a:prstGeom prst="roundRect">
          <a:avLst>
            <a:gd name="adj" fmla="val 5755"/>
          </a:avLst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11</xdr:row>
          <xdr:rowOff>9525</xdr:rowOff>
        </xdr:from>
        <xdr:to>
          <xdr:col>69</xdr:col>
          <xdr:colOff>66675</xdr:colOff>
          <xdr:row>18</xdr:row>
          <xdr:rowOff>171450</xdr:rowOff>
        </xdr:to>
        <xdr:sp macro="" textlink="">
          <xdr:nvSpPr>
            <xdr:cNvPr id="98712" name="Image1" hidden="1">
              <a:extLst>
                <a:ext uri="{63B3BB69-23CF-44E3-9099-C40C66FF867C}">
                  <a14:compatExt spid="_x0000_s98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200025</xdr:colOff>
          <xdr:row>13</xdr:row>
          <xdr:rowOff>133350</xdr:rowOff>
        </xdr:from>
        <xdr:to>
          <xdr:col>78</xdr:col>
          <xdr:colOff>504825</xdr:colOff>
          <xdr:row>14</xdr:row>
          <xdr:rowOff>276225</xdr:rowOff>
        </xdr:to>
        <xdr:sp macro="" textlink="">
          <xdr:nvSpPr>
            <xdr:cNvPr id="98713" name="CommonDialog1" hidden="1">
              <a:extLst>
                <a:ext uri="{63B3BB69-23CF-44E3-9099-C40C66FF867C}">
                  <a14:compatExt spid="_x0000_s98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19051</xdr:colOff>
      <xdr:row>2</xdr:row>
      <xdr:rowOff>47625</xdr:rowOff>
    </xdr:from>
    <xdr:to>
      <xdr:col>29</xdr:col>
      <xdr:colOff>66114</xdr:colOff>
      <xdr:row>3</xdr:row>
      <xdr:rowOff>490928</xdr:rowOff>
    </xdr:to>
    <xdr:pic>
      <xdr:nvPicPr>
        <xdr:cNvPr id="113" name="Imagen 11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1" y="371475"/>
          <a:ext cx="1637738" cy="605228"/>
        </a:xfrm>
        <a:prstGeom prst="rect">
          <a:avLst/>
        </a:prstGeom>
      </xdr:spPr>
    </xdr:pic>
    <xdr:clientData/>
  </xdr:twoCellAnchor>
  <xdr:twoCellAnchor editAs="oneCell">
    <xdr:from>
      <xdr:col>31</xdr:col>
      <xdr:colOff>190501</xdr:colOff>
      <xdr:row>3</xdr:row>
      <xdr:rowOff>66675</xdr:rowOff>
    </xdr:from>
    <xdr:to>
      <xdr:col>45</xdr:col>
      <xdr:colOff>9526</xdr:colOff>
      <xdr:row>3</xdr:row>
      <xdr:rowOff>428625</xdr:rowOff>
    </xdr:to>
    <xdr:pic>
      <xdr:nvPicPr>
        <xdr:cNvPr id="114" name="Imagen 1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1" y="552450"/>
          <a:ext cx="1628775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95250</xdr:colOff>
          <xdr:row>9</xdr:row>
          <xdr:rowOff>66675</xdr:rowOff>
        </xdr:from>
        <xdr:to>
          <xdr:col>61</xdr:col>
          <xdr:colOff>0</xdr:colOff>
          <xdr:row>20</xdr:row>
          <xdr:rowOff>19050</xdr:rowOff>
        </xdr:to>
        <xdr:sp macro="" textlink="">
          <xdr:nvSpPr>
            <xdr:cNvPr id="23595" name="Image1" hidden="1">
              <a:extLst>
                <a:ext uri="{63B3BB69-23CF-44E3-9099-C40C66FF867C}">
                  <a14:compatExt spid="_x0000_s23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45</xdr:row>
      <xdr:rowOff>47625</xdr:rowOff>
    </xdr:from>
    <xdr:to>
      <xdr:col>39</xdr:col>
      <xdr:colOff>47625</xdr:colOff>
      <xdr:row>46</xdr:row>
      <xdr:rowOff>19050</xdr:rowOff>
    </xdr:to>
    <xdr:sp macro="" textlink="">
      <xdr:nvSpPr>
        <xdr:cNvPr id="2377" name="Text Box 329"/>
        <xdr:cNvSpPr txBox="1">
          <a:spLocks noChangeArrowheads="1"/>
        </xdr:cNvSpPr>
      </xdr:nvSpPr>
      <xdr:spPr bwMode="auto">
        <a:xfrm>
          <a:off x="5638800" y="82772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40</xdr:col>
      <xdr:colOff>19050</xdr:colOff>
      <xdr:row>45</xdr:row>
      <xdr:rowOff>38100</xdr:rowOff>
    </xdr:from>
    <xdr:to>
      <xdr:col>42</xdr:col>
      <xdr:colOff>57150</xdr:colOff>
      <xdr:row>46</xdr:row>
      <xdr:rowOff>9525</xdr:rowOff>
    </xdr:to>
    <xdr:sp macro="" textlink="">
      <xdr:nvSpPr>
        <xdr:cNvPr id="2378" name="Text Box 330"/>
        <xdr:cNvSpPr txBox="1">
          <a:spLocks noChangeArrowheads="1"/>
        </xdr:cNvSpPr>
      </xdr:nvSpPr>
      <xdr:spPr bwMode="auto">
        <a:xfrm>
          <a:off x="5886450" y="82677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37</xdr:col>
      <xdr:colOff>19050</xdr:colOff>
      <xdr:row>46</xdr:row>
      <xdr:rowOff>28575</xdr:rowOff>
    </xdr:from>
    <xdr:to>
      <xdr:col>39</xdr:col>
      <xdr:colOff>47625</xdr:colOff>
      <xdr:row>46</xdr:row>
      <xdr:rowOff>190500</xdr:rowOff>
    </xdr:to>
    <xdr:sp macro="" textlink="">
      <xdr:nvSpPr>
        <xdr:cNvPr id="2380" name="Text Box 332"/>
        <xdr:cNvSpPr txBox="1">
          <a:spLocks noChangeArrowheads="1"/>
        </xdr:cNvSpPr>
      </xdr:nvSpPr>
      <xdr:spPr bwMode="auto">
        <a:xfrm>
          <a:off x="5638800" y="84486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40</xdr:col>
      <xdr:colOff>19050</xdr:colOff>
      <xdr:row>46</xdr:row>
      <xdr:rowOff>19050</xdr:rowOff>
    </xdr:from>
    <xdr:to>
      <xdr:col>42</xdr:col>
      <xdr:colOff>57150</xdr:colOff>
      <xdr:row>46</xdr:row>
      <xdr:rowOff>180975</xdr:rowOff>
    </xdr:to>
    <xdr:sp macro="" textlink="">
      <xdr:nvSpPr>
        <xdr:cNvPr id="2381" name="Text Box 333"/>
        <xdr:cNvSpPr txBox="1">
          <a:spLocks noChangeArrowheads="1"/>
        </xdr:cNvSpPr>
      </xdr:nvSpPr>
      <xdr:spPr bwMode="auto">
        <a:xfrm>
          <a:off x="5886450" y="84391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46</xdr:col>
      <xdr:colOff>47625</xdr:colOff>
      <xdr:row>45</xdr:row>
      <xdr:rowOff>38100</xdr:rowOff>
    </xdr:from>
    <xdr:to>
      <xdr:col>46</xdr:col>
      <xdr:colOff>209550</xdr:colOff>
      <xdr:row>46</xdr:row>
      <xdr:rowOff>9525</xdr:rowOff>
    </xdr:to>
    <xdr:sp macro="" textlink="">
      <xdr:nvSpPr>
        <xdr:cNvPr id="2383" name="Text Box 335"/>
        <xdr:cNvSpPr txBox="1">
          <a:spLocks noChangeArrowheads="1"/>
        </xdr:cNvSpPr>
      </xdr:nvSpPr>
      <xdr:spPr bwMode="auto">
        <a:xfrm>
          <a:off x="6581775" y="82677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47</xdr:col>
      <xdr:colOff>47625</xdr:colOff>
      <xdr:row>45</xdr:row>
      <xdr:rowOff>38100</xdr:rowOff>
    </xdr:from>
    <xdr:to>
      <xdr:col>49</xdr:col>
      <xdr:colOff>19050</xdr:colOff>
      <xdr:row>46</xdr:row>
      <xdr:rowOff>9525</xdr:rowOff>
    </xdr:to>
    <xdr:sp macro="" textlink="">
      <xdr:nvSpPr>
        <xdr:cNvPr id="2384" name="Text Box 336"/>
        <xdr:cNvSpPr txBox="1">
          <a:spLocks noChangeArrowheads="1"/>
        </xdr:cNvSpPr>
      </xdr:nvSpPr>
      <xdr:spPr bwMode="auto">
        <a:xfrm>
          <a:off x="6810375" y="82677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46</xdr:col>
      <xdr:colOff>47625</xdr:colOff>
      <xdr:row>46</xdr:row>
      <xdr:rowOff>19050</xdr:rowOff>
    </xdr:from>
    <xdr:to>
      <xdr:col>46</xdr:col>
      <xdr:colOff>209550</xdr:colOff>
      <xdr:row>46</xdr:row>
      <xdr:rowOff>180975</xdr:rowOff>
    </xdr:to>
    <xdr:sp macro="" textlink="">
      <xdr:nvSpPr>
        <xdr:cNvPr id="2386" name="Text Box 338"/>
        <xdr:cNvSpPr txBox="1">
          <a:spLocks noChangeArrowheads="1"/>
        </xdr:cNvSpPr>
      </xdr:nvSpPr>
      <xdr:spPr bwMode="auto">
        <a:xfrm>
          <a:off x="6581775" y="84391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47</xdr:col>
      <xdr:colOff>57150</xdr:colOff>
      <xdr:row>46</xdr:row>
      <xdr:rowOff>19050</xdr:rowOff>
    </xdr:from>
    <xdr:to>
      <xdr:col>49</xdr:col>
      <xdr:colOff>28575</xdr:colOff>
      <xdr:row>46</xdr:row>
      <xdr:rowOff>180975</xdr:rowOff>
    </xdr:to>
    <xdr:sp macro="" textlink="">
      <xdr:nvSpPr>
        <xdr:cNvPr id="2387" name="Text Box 339"/>
        <xdr:cNvSpPr txBox="1">
          <a:spLocks noChangeArrowheads="1"/>
        </xdr:cNvSpPr>
      </xdr:nvSpPr>
      <xdr:spPr bwMode="auto">
        <a:xfrm>
          <a:off x="6819900" y="84391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53</xdr:col>
      <xdr:colOff>38100</xdr:colOff>
      <xdr:row>45</xdr:row>
      <xdr:rowOff>38100</xdr:rowOff>
    </xdr:from>
    <xdr:to>
      <xdr:col>53</xdr:col>
      <xdr:colOff>200025</xdr:colOff>
      <xdr:row>46</xdr:row>
      <xdr:rowOff>9525</xdr:rowOff>
    </xdr:to>
    <xdr:sp macro="" textlink="">
      <xdr:nvSpPr>
        <xdr:cNvPr id="2389" name="Text Box 341"/>
        <xdr:cNvSpPr txBox="1">
          <a:spLocks noChangeArrowheads="1"/>
        </xdr:cNvSpPr>
      </xdr:nvSpPr>
      <xdr:spPr bwMode="auto">
        <a:xfrm>
          <a:off x="7467600" y="82677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54</xdr:col>
      <xdr:colOff>47625</xdr:colOff>
      <xdr:row>45</xdr:row>
      <xdr:rowOff>47625</xdr:rowOff>
    </xdr:from>
    <xdr:to>
      <xdr:col>55</xdr:col>
      <xdr:colOff>95250</xdr:colOff>
      <xdr:row>46</xdr:row>
      <xdr:rowOff>19050</xdr:rowOff>
    </xdr:to>
    <xdr:sp macro="" textlink="">
      <xdr:nvSpPr>
        <xdr:cNvPr id="2390" name="Text Box 342"/>
        <xdr:cNvSpPr txBox="1">
          <a:spLocks noChangeArrowheads="1"/>
        </xdr:cNvSpPr>
      </xdr:nvSpPr>
      <xdr:spPr bwMode="auto">
        <a:xfrm>
          <a:off x="7715250" y="82772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53</xdr:col>
      <xdr:colOff>47625</xdr:colOff>
      <xdr:row>46</xdr:row>
      <xdr:rowOff>19050</xdr:rowOff>
    </xdr:from>
    <xdr:to>
      <xdr:col>53</xdr:col>
      <xdr:colOff>209550</xdr:colOff>
      <xdr:row>46</xdr:row>
      <xdr:rowOff>180975</xdr:rowOff>
    </xdr:to>
    <xdr:sp macro="" textlink="">
      <xdr:nvSpPr>
        <xdr:cNvPr id="2392" name="Text Box 344"/>
        <xdr:cNvSpPr txBox="1">
          <a:spLocks noChangeArrowheads="1"/>
        </xdr:cNvSpPr>
      </xdr:nvSpPr>
      <xdr:spPr bwMode="auto">
        <a:xfrm>
          <a:off x="7477125" y="84391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54</xdr:col>
      <xdr:colOff>47625</xdr:colOff>
      <xdr:row>46</xdr:row>
      <xdr:rowOff>38100</xdr:rowOff>
    </xdr:from>
    <xdr:to>
      <xdr:col>55</xdr:col>
      <xdr:colOff>95250</xdr:colOff>
      <xdr:row>46</xdr:row>
      <xdr:rowOff>200025</xdr:rowOff>
    </xdr:to>
    <xdr:sp macro="" textlink="">
      <xdr:nvSpPr>
        <xdr:cNvPr id="2393" name="Text Box 345"/>
        <xdr:cNvSpPr txBox="1">
          <a:spLocks noChangeArrowheads="1"/>
        </xdr:cNvSpPr>
      </xdr:nvSpPr>
      <xdr:spPr bwMode="auto">
        <a:xfrm>
          <a:off x="7715250" y="84582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1</xdr:col>
      <xdr:colOff>0</xdr:colOff>
      <xdr:row>23</xdr:row>
      <xdr:rowOff>0</xdr:rowOff>
    </xdr:from>
    <xdr:to>
      <xdr:col>58</xdr:col>
      <xdr:colOff>0</xdr:colOff>
      <xdr:row>48</xdr:row>
      <xdr:rowOff>0</xdr:rowOff>
    </xdr:to>
    <xdr:sp macro="" textlink="">
      <xdr:nvSpPr>
        <xdr:cNvPr id="150583" name="AutoShape 4"/>
        <xdr:cNvSpPr>
          <a:spLocks noChangeArrowheads="1"/>
        </xdr:cNvSpPr>
      </xdr:nvSpPr>
      <xdr:spPr bwMode="auto">
        <a:xfrm>
          <a:off x="285750" y="4114800"/>
          <a:ext cx="7896225" cy="4686300"/>
        </a:xfrm>
        <a:prstGeom prst="roundRect">
          <a:avLst>
            <a:gd name="adj" fmla="val 1912"/>
          </a:avLst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</xdr:col>
      <xdr:colOff>0</xdr:colOff>
      <xdr:row>49</xdr:row>
      <xdr:rowOff>9525</xdr:rowOff>
    </xdr:from>
    <xdr:to>
      <xdr:col>57</xdr:col>
      <xdr:colOff>142875</xdr:colOff>
      <xdr:row>50</xdr:row>
      <xdr:rowOff>0</xdr:rowOff>
    </xdr:to>
    <xdr:sp macro="" textlink="">
      <xdr:nvSpPr>
        <xdr:cNvPr id="150584" name="AutoShape 5"/>
        <xdr:cNvSpPr>
          <a:spLocks noChangeArrowheads="1"/>
        </xdr:cNvSpPr>
      </xdr:nvSpPr>
      <xdr:spPr bwMode="auto">
        <a:xfrm>
          <a:off x="285750" y="8886825"/>
          <a:ext cx="7886700" cy="371475"/>
        </a:xfrm>
        <a:prstGeom prst="roundRect">
          <a:avLst>
            <a:gd name="adj" fmla="val 16667"/>
          </a:avLst>
        </a:prstGeom>
        <a:noFill/>
        <a:ln w="19050">
          <a:solidFill>
            <a:srgbClr val="0070B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</xdr:col>
      <xdr:colOff>9525</xdr:colOff>
      <xdr:row>6</xdr:row>
      <xdr:rowOff>0</xdr:rowOff>
    </xdr:from>
    <xdr:to>
      <xdr:col>58</xdr:col>
      <xdr:colOff>9525</xdr:colOff>
      <xdr:row>20</xdr:row>
      <xdr:rowOff>9525</xdr:rowOff>
    </xdr:to>
    <xdr:grpSp>
      <xdr:nvGrpSpPr>
        <xdr:cNvPr id="150585" name="Group 306"/>
        <xdr:cNvGrpSpPr>
          <a:grpSpLocks/>
        </xdr:cNvGrpSpPr>
      </xdr:nvGrpSpPr>
      <xdr:grpSpPr bwMode="auto">
        <a:xfrm>
          <a:off x="295275" y="1028700"/>
          <a:ext cx="7896225" cy="2619375"/>
          <a:chOff x="39" y="95"/>
          <a:chExt cx="1066" cy="351"/>
        </a:xfrm>
      </xdr:grpSpPr>
      <xdr:sp macro="" textlink="">
        <xdr:nvSpPr>
          <xdr:cNvPr id="150764" name="AutoShape 2"/>
          <xdr:cNvSpPr>
            <a:spLocks noChangeArrowheads="1"/>
          </xdr:cNvSpPr>
        </xdr:nvSpPr>
        <xdr:spPr bwMode="auto">
          <a:xfrm>
            <a:off x="39" y="95"/>
            <a:ext cx="1065" cy="351"/>
          </a:xfrm>
          <a:prstGeom prst="roundRect">
            <a:avLst>
              <a:gd name="adj" fmla="val 1995"/>
            </a:avLst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0765" name="Line 7"/>
          <xdr:cNvSpPr>
            <a:spLocks noChangeShapeType="1"/>
          </xdr:cNvSpPr>
        </xdr:nvSpPr>
        <xdr:spPr bwMode="auto">
          <a:xfrm>
            <a:off x="39" y="146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66" name="Line 8"/>
          <xdr:cNvSpPr>
            <a:spLocks noChangeShapeType="1"/>
          </xdr:cNvSpPr>
        </xdr:nvSpPr>
        <xdr:spPr bwMode="auto">
          <a:xfrm>
            <a:off x="40" y="195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67" name="Line 9"/>
          <xdr:cNvSpPr>
            <a:spLocks noChangeShapeType="1"/>
          </xdr:cNvSpPr>
        </xdr:nvSpPr>
        <xdr:spPr bwMode="auto">
          <a:xfrm>
            <a:off x="40" y="245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68" name="Line 10"/>
          <xdr:cNvSpPr>
            <a:spLocks noChangeShapeType="1"/>
          </xdr:cNvSpPr>
        </xdr:nvSpPr>
        <xdr:spPr bwMode="auto">
          <a:xfrm>
            <a:off x="40" y="295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69" name="Line 11"/>
          <xdr:cNvSpPr>
            <a:spLocks noChangeShapeType="1"/>
          </xdr:cNvSpPr>
        </xdr:nvSpPr>
        <xdr:spPr bwMode="auto">
          <a:xfrm>
            <a:off x="39" y="345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70" name="Line 12"/>
          <xdr:cNvSpPr>
            <a:spLocks noChangeShapeType="1"/>
          </xdr:cNvSpPr>
        </xdr:nvSpPr>
        <xdr:spPr bwMode="auto">
          <a:xfrm>
            <a:off x="40" y="395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  <xdr:twoCellAnchor>
    <xdr:from>
      <xdr:col>0</xdr:col>
      <xdr:colOff>276225</xdr:colOff>
      <xdr:row>24</xdr:row>
      <xdr:rowOff>0</xdr:rowOff>
    </xdr:from>
    <xdr:to>
      <xdr:col>58</xdr:col>
      <xdr:colOff>0</xdr:colOff>
      <xdr:row>44</xdr:row>
      <xdr:rowOff>0</xdr:rowOff>
    </xdr:to>
    <xdr:grpSp>
      <xdr:nvGrpSpPr>
        <xdr:cNvPr id="150586" name="Group 307"/>
        <xdr:cNvGrpSpPr>
          <a:grpSpLocks/>
        </xdr:cNvGrpSpPr>
      </xdr:nvGrpSpPr>
      <xdr:grpSpPr bwMode="auto">
        <a:xfrm>
          <a:off x="276225" y="4381500"/>
          <a:ext cx="7905750" cy="3667125"/>
          <a:chOff x="37" y="545"/>
          <a:chExt cx="1067" cy="490"/>
        </a:xfrm>
      </xdr:grpSpPr>
      <xdr:sp macro="" textlink="">
        <xdr:nvSpPr>
          <xdr:cNvPr id="150754" name="Line 13"/>
          <xdr:cNvSpPr>
            <a:spLocks noChangeShapeType="1"/>
          </xdr:cNvSpPr>
        </xdr:nvSpPr>
        <xdr:spPr bwMode="auto">
          <a:xfrm>
            <a:off x="39" y="545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55" name="Line 14"/>
          <xdr:cNvSpPr>
            <a:spLocks noChangeShapeType="1"/>
          </xdr:cNvSpPr>
        </xdr:nvSpPr>
        <xdr:spPr bwMode="auto">
          <a:xfrm>
            <a:off x="39" y="583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56" name="Line 15"/>
          <xdr:cNvSpPr>
            <a:spLocks noChangeShapeType="1"/>
          </xdr:cNvSpPr>
        </xdr:nvSpPr>
        <xdr:spPr bwMode="auto">
          <a:xfrm>
            <a:off x="37" y="658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57" name="Line 16"/>
          <xdr:cNvSpPr>
            <a:spLocks noChangeShapeType="1"/>
          </xdr:cNvSpPr>
        </xdr:nvSpPr>
        <xdr:spPr bwMode="auto">
          <a:xfrm>
            <a:off x="39" y="771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58" name="Line 17"/>
          <xdr:cNvSpPr>
            <a:spLocks noChangeShapeType="1"/>
          </xdr:cNvSpPr>
        </xdr:nvSpPr>
        <xdr:spPr bwMode="auto">
          <a:xfrm>
            <a:off x="39" y="810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59" name="Line 18"/>
          <xdr:cNvSpPr>
            <a:spLocks noChangeShapeType="1"/>
          </xdr:cNvSpPr>
        </xdr:nvSpPr>
        <xdr:spPr bwMode="auto">
          <a:xfrm>
            <a:off x="38" y="857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60" name="Line 19"/>
          <xdr:cNvSpPr>
            <a:spLocks noChangeShapeType="1"/>
          </xdr:cNvSpPr>
        </xdr:nvSpPr>
        <xdr:spPr bwMode="auto">
          <a:xfrm>
            <a:off x="39" y="910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61" name="Line 20"/>
          <xdr:cNvSpPr>
            <a:spLocks noChangeShapeType="1"/>
          </xdr:cNvSpPr>
        </xdr:nvSpPr>
        <xdr:spPr bwMode="auto">
          <a:xfrm>
            <a:off x="39" y="961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62" name="Line 21"/>
          <xdr:cNvSpPr>
            <a:spLocks noChangeShapeType="1"/>
          </xdr:cNvSpPr>
        </xdr:nvSpPr>
        <xdr:spPr bwMode="auto">
          <a:xfrm>
            <a:off x="39" y="982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63" name="Line 22"/>
          <xdr:cNvSpPr>
            <a:spLocks noChangeShapeType="1"/>
          </xdr:cNvSpPr>
        </xdr:nvSpPr>
        <xdr:spPr bwMode="auto">
          <a:xfrm>
            <a:off x="38" y="1035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  <xdr:twoCellAnchor>
    <xdr:from>
      <xdr:col>1</xdr:col>
      <xdr:colOff>9525</xdr:colOff>
      <xdr:row>47</xdr:row>
      <xdr:rowOff>0</xdr:rowOff>
    </xdr:from>
    <xdr:to>
      <xdr:col>58</xdr:col>
      <xdr:colOff>0</xdr:colOff>
      <xdr:row>47</xdr:row>
      <xdr:rowOff>0</xdr:rowOff>
    </xdr:to>
    <xdr:sp macro="" textlink="">
      <xdr:nvSpPr>
        <xdr:cNvPr id="150587" name="Line 23"/>
        <xdr:cNvSpPr>
          <a:spLocks noChangeShapeType="1"/>
        </xdr:cNvSpPr>
      </xdr:nvSpPr>
      <xdr:spPr bwMode="auto">
        <a:xfrm>
          <a:off x="295275" y="8648700"/>
          <a:ext cx="7886700" cy="0"/>
        </a:xfrm>
        <a:prstGeom prst="line">
          <a:avLst/>
        </a:prstGeom>
        <a:noFill/>
        <a:ln w="19050">
          <a:solidFill>
            <a:srgbClr val="0070B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</xdr:col>
      <xdr:colOff>9525</xdr:colOff>
      <xdr:row>52</xdr:row>
      <xdr:rowOff>0</xdr:rowOff>
    </xdr:from>
    <xdr:to>
      <xdr:col>58</xdr:col>
      <xdr:colOff>0</xdr:colOff>
      <xdr:row>52</xdr:row>
      <xdr:rowOff>0</xdr:rowOff>
    </xdr:to>
    <xdr:sp macro="" textlink="">
      <xdr:nvSpPr>
        <xdr:cNvPr id="150588" name="Line 24"/>
        <xdr:cNvSpPr>
          <a:spLocks noChangeShapeType="1"/>
        </xdr:cNvSpPr>
      </xdr:nvSpPr>
      <xdr:spPr bwMode="auto">
        <a:xfrm>
          <a:off x="295275" y="9534525"/>
          <a:ext cx="7886700" cy="0"/>
        </a:xfrm>
        <a:prstGeom prst="line">
          <a:avLst/>
        </a:prstGeom>
        <a:noFill/>
        <a:ln w="19050">
          <a:solidFill>
            <a:srgbClr val="0070B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22</xdr:col>
      <xdr:colOff>0</xdr:colOff>
      <xdr:row>5</xdr:row>
      <xdr:rowOff>95250</xdr:rowOff>
    </xdr:from>
    <xdr:to>
      <xdr:col>22</xdr:col>
      <xdr:colOff>0</xdr:colOff>
      <xdr:row>7</xdr:row>
      <xdr:rowOff>219075</xdr:rowOff>
    </xdr:to>
    <xdr:sp macro="" textlink="">
      <xdr:nvSpPr>
        <xdr:cNvPr id="150589" name="Line 25"/>
        <xdr:cNvSpPr>
          <a:spLocks noChangeShapeType="1"/>
        </xdr:cNvSpPr>
      </xdr:nvSpPr>
      <xdr:spPr bwMode="auto">
        <a:xfrm>
          <a:off x="3190875" y="1019175"/>
          <a:ext cx="0" cy="38100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37</xdr:col>
      <xdr:colOff>57150</xdr:colOff>
      <xdr:row>6</xdr:row>
      <xdr:rowOff>9525</xdr:rowOff>
    </xdr:from>
    <xdr:to>
      <xdr:col>37</xdr:col>
      <xdr:colOff>57150</xdr:colOff>
      <xdr:row>8</xdr:row>
      <xdr:rowOff>9525</xdr:rowOff>
    </xdr:to>
    <xdr:sp macro="" textlink="">
      <xdr:nvSpPr>
        <xdr:cNvPr id="150590" name="Line 26"/>
        <xdr:cNvSpPr>
          <a:spLocks noChangeShapeType="1"/>
        </xdr:cNvSpPr>
      </xdr:nvSpPr>
      <xdr:spPr bwMode="auto">
        <a:xfrm>
          <a:off x="5676900" y="1038225"/>
          <a:ext cx="0" cy="38100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32</xdr:col>
      <xdr:colOff>0</xdr:colOff>
      <xdr:row>8</xdr:row>
      <xdr:rowOff>0</xdr:rowOff>
    </xdr:from>
    <xdr:to>
      <xdr:col>32</xdr:col>
      <xdr:colOff>0</xdr:colOff>
      <xdr:row>9</xdr:row>
      <xdr:rowOff>209550</xdr:rowOff>
    </xdr:to>
    <xdr:sp macro="" textlink="">
      <xdr:nvSpPr>
        <xdr:cNvPr id="150591" name="Line 27"/>
        <xdr:cNvSpPr>
          <a:spLocks noChangeShapeType="1"/>
        </xdr:cNvSpPr>
      </xdr:nvSpPr>
      <xdr:spPr bwMode="auto">
        <a:xfrm>
          <a:off x="5067300" y="1409700"/>
          <a:ext cx="0" cy="371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20</xdr:col>
      <xdr:colOff>19050</xdr:colOff>
      <xdr:row>8</xdr:row>
      <xdr:rowOff>9525</xdr:rowOff>
    </xdr:from>
    <xdr:to>
      <xdr:col>20</xdr:col>
      <xdr:colOff>19050</xdr:colOff>
      <xdr:row>14</xdr:row>
      <xdr:rowOff>9525</xdr:rowOff>
    </xdr:to>
    <xdr:sp macro="" textlink="">
      <xdr:nvSpPr>
        <xdr:cNvPr id="150592" name="Line 28"/>
        <xdr:cNvSpPr>
          <a:spLocks noChangeShapeType="1"/>
        </xdr:cNvSpPr>
      </xdr:nvSpPr>
      <xdr:spPr bwMode="auto">
        <a:xfrm flipH="1">
          <a:off x="2667000" y="1419225"/>
          <a:ext cx="0" cy="7143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45</xdr:col>
      <xdr:colOff>19050</xdr:colOff>
      <xdr:row>8</xdr:row>
      <xdr:rowOff>9525</xdr:rowOff>
    </xdr:from>
    <xdr:to>
      <xdr:col>45</xdr:col>
      <xdr:colOff>19050</xdr:colOff>
      <xdr:row>10</xdr:row>
      <xdr:rowOff>0</xdr:rowOff>
    </xdr:to>
    <xdr:sp macro="" textlink="">
      <xdr:nvSpPr>
        <xdr:cNvPr id="150593" name="Line 29"/>
        <xdr:cNvSpPr>
          <a:spLocks noChangeShapeType="1"/>
        </xdr:cNvSpPr>
      </xdr:nvSpPr>
      <xdr:spPr bwMode="auto">
        <a:xfrm>
          <a:off x="6524625" y="141922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43</xdr:col>
      <xdr:colOff>9525</xdr:colOff>
      <xdr:row>10</xdr:row>
      <xdr:rowOff>0</xdr:rowOff>
    </xdr:from>
    <xdr:to>
      <xdr:col>43</xdr:col>
      <xdr:colOff>9525</xdr:colOff>
      <xdr:row>14</xdr:row>
      <xdr:rowOff>19050</xdr:rowOff>
    </xdr:to>
    <xdr:sp macro="" textlink="">
      <xdr:nvSpPr>
        <xdr:cNvPr id="150594" name="Line 30"/>
        <xdr:cNvSpPr>
          <a:spLocks noChangeShapeType="1"/>
        </xdr:cNvSpPr>
      </xdr:nvSpPr>
      <xdr:spPr bwMode="auto">
        <a:xfrm>
          <a:off x="6115050" y="178117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45</xdr:col>
      <xdr:colOff>9525</xdr:colOff>
      <xdr:row>14</xdr:row>
      <xdr:rowOff>9525</xdr:rowOff>
    </xdr:from>
    <xdr:to>
      <xdr:col>45</xdr:col>
      <xdr:colOff>9525</xdr:colOff>
      <xdr:row>20</xdr:row>
      <xdr:rowOff>0</xdr:rowOff>
    </xdr:to>
    <xdr:sp macro="" textlink="">
      <xdr:nvSpPr>
        <xdr:cNvPr id="150595" name="Line 32"/>
        <xdr:cNvSpPr>
          <a:spLocks noChangeShapeType="1"/>
        </xdr:cNvSpPr>
      </xdr:nvSpPr>
      <xdr:spPr bwMode="auto">
        <a:xfrm>
          <a:off x="6515100" y="2133600"/>
          <a:ext cx="0" cy="1504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22</xdr:col>
      <xdr:colOff>0</xdr:colOff>
      <xdr:row>14</xdr:row>
      <xdr:rowOff>19050</xdr:rowOff>
    </xdr:from>
    <xdr:to>
      <xdr:col>22</xdr:col>
      <xdr:colOff>0</xdr:colOff>
      <xdr:row>20</xdr:row>
      <xdr:rowOff>19050</xdr:rowOff>
    </xdr:to>
    <xdr:sp macro="" textlink="">
      <xdr:nvSpPr>
        <xdr:cNvPr id="150596" name="Line 33"/>
        <xdr:cNvSpPr>
          <a:spLocks noChangeShapeType="1"/>
        </xdr:cNvSpPr>
      </xdr:nvSpPr>
      <xdr:spPr bwMode="auto">
        <a:xfrm>
          <a:off x="3190875" y="2143125"/>
          <a:ext cx="0" cy="1514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13</xdr:col>
      <xdr:colOff>38100</xdr:colOff>
      <xdr:row>22</xdr:row>
      <xdr:rowOff>85725</xdr:rowOff>
    </xdr:from>
    <xdr:to>
      <xdr:col>13</xdr:col>
      <xdr:colOff>38100</xdr:colOff>
      <xdr:row>38</xdr:row>
      <xdr:rowOff>209550</xdr:rowOff>
    </xdr:to>
    <xdr:sp macro="" textlink="">
      <xdr:nvSpPr>
        <xdr:cNvPr id="150597" name="Line 34"/>
        <xdr:cNvSpPr>
          <a:spLocks noChangeShapeType="1"/>
        </xdr:cNvSpPr>
      </xdr:nvSpPr>
      <xdr:spPr bwMode="auto">
        <a:xfrm>
          <a:off x="2047875" y="4114800"/>
          <a:ext cx="0" cy="300990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18</xdr:col>
      <xdr:colOff>28575</xdr:colOff>
      <xdr:row>23</xdr:row>
      <xdr:rowOff>0</xdr:rowOff>
    </xdr:from>
    <xdr:to>
      <xdr:col>18</xdr:col>
      <xdr:colOff>28575</xdr:colOff>
      <xdr:row>35</xdr:row>
      <xdr:rowOff>0</xdr:rowOff>
    </xdr:to>
    <xdr:sp macro="" textlink="">
      <xdr:nvSpPr>
        <xdr:cNvPr id="150598" name="Line 35"/>
        <xdr:cNvSpPr>
          <a:spLocks noChangeShapeType="1"/>
        </xdr:cNvSpPr>
      </xdr:nvSpPr>
      <xdr:spPr bwMode="auto">
        <a:xfrm flipH="1">
          <a:off x="2552700" y="4114800"/>
          <a:ext cx="0" cy="22574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20</xdr:col>
      <xdr:colOff>276225</xdr:colOff>
      <xdr:row>23</xdr:row>
      <xdr:rowOff>0</xdr:rowOff>
    </xdr:from>
    <xdr:to>
      <xdr:col>20</xdr:col>
      <xdr:colOff>276225</xdr:colOff>
      <xdr:row>37</xdr:row>
      <xdr:rowOff>19050</xdr:rowOff>
    </xdr:to>
    <xdr:sp macro="" textlink="">
      <xdr:nvSpPr>
        <xdr:cNvPr id="150599" name="Line 36"/>
        <xdr:cNvSpPr>
          <a:spLocks noChangeShapeType="1"/>
        </xdr:cNvSpPr>
      </xdr:nvSpPr>
      <xdr:spPr bwMode="auto">
        <a:xfrm>
          <a:off x="2924175" y="4114800"/>
          <a:ext cx="0" cy="26193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28</xdr:col>
      <xdr:colOff>0</xdr:colOff>
      <xdr:row>22</xdr:row>
      <xdr:rowOff>76200</xdr:rowOff>
    </xdr:from>
    <xdr:to>
      <xdr:col>28</xdr:col>
      <xdr:colOff>0</xdr:colOff>
      <xdr:row>34</xdr:row>
      <xdr:rowOff>285750</xdr:rowOff>
    </xdr:to>
    <xdr:sp macro="" textlink="">
      <xdr:nvSpPr>
        <xdr:cNvPr id="150600" name="Line 37"/>
        <xdr:cNvSpPr>
          <a:spLocks noChangeShapeType="1"/>
        </xdr:cNvSpPr>
      </xdr:nvSpPr>
      <xdr:spPr bwMode="auto">
        <a:xfrm>
          <a:off x="4476750" y="4105275"/>
          <a:ext cx="0" cy="22574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48</xdr:col>
      <xdr:colOff>66675</xdr:colOff>
      <xdr:row>23</xdr:row>
      <xdr:rowOff>9525</xdr:rowOff>
    </xdr:from>
    <xdr:to>
      <xdr:col>48</xdr:col>
      <xdr:colOff>66675</xdr:colOff>
      <xdr:row>34</xdr:row>
      <xdr:rowOff>276225</xdr:rowOff>
    </xdr:to>
    <xdr:sp macro="" textlink="">
      <xdr:nvSpPr>
        <xdr:cNvPr id="150601" name="Line 38"/>
        <xdr:cNvSpPr>
          <a:spLocks noChangeShapeType="1"/>
        </xdr:cNvSpPr>
      </xdr:nvSpPr>
      <xdr:spPr bwMode="auto">
        <a:xfrm>
          <a:off x="6943725" y="4124325"/>
          <a:ext cx="0" cy="22288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41</xdr:col>
      <xdr:colOff>76200</xdr:colOff>
      <xdr:row>35</xdr:row>
      <xdr:rowOff>0</xdr:rowOff>
    </xdr:from>
    <xdr:to>
      <xdr:col>41</xdr:col>
      <xdr:colOff>76200</xdr:colOff>
      <xdr:row>37</xdr:row>
      <xdr:rowOff>9525</xdr:rowOff>
    </xdr:to>
    <xdr:sp macro="" textlink="">
      <xdr:nvSpPr>
        <xdr:cNvPr id="150602" name="Line 39"/>
        <xdr:cNvSpPr>
          <a:spLocks noChangeShapeType="1"/>
        </xdr:cNvSpPr>
      </xdr:nvSpPr>
      <xdr:spPr bwMode="auto">
        <a:xfrm>
          <a:off x="5981700" y="6372225"/>
          <a:ext cx="0" cy="3524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38</xdr:row>
      <xdr:rowOff>209550</xdr:rowOff>
    </xdr:to>
    <xdr:sp macro="" textlink="">
      <xdr:nvSpPr>
        <xdr:cNvPr id="150603" name="Line 41"/>
        <xdr:cNvSpPr>
          <a:spLocks noChangeShapeType="1"/>
        </xdr:cNvSpPr>
      </xdr:nvSpPr>
      <xdr:spPr bwMode="auto">
        <a:xfrm>
          <a:off x="4848225" y="6715125"/>
          <a:ext cx="0" cy="4095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33</xdr:col>
      <xdr:colOff>161925</xdr:colOff>
      <xdr:row>38</xdr:row>
      <xdr:rowOff>209550</xdr:rowOff>
    </xdr:from>
    <xdr:to>
      <xdr:col>33</xdr:col>
      <xdr:colOff>161925</xdr:colOff>
      <xdr:row>40</xdr:row>
      <xdr:rowOff>209550</xdr:rowOff>
    </xdr:to>
    <xdr:sp macro="" textlink="">
      <xdr:nvSpPr>
        <xdr:cNvPr id="150604" name="Line 42"/>
        <xdr:cNvSpPr>
          <a:spLocks noChangeShapeType="1"/>
        </xdr:cNvSpPr>
      </xdr:nvSpPr>
      <xdr:spPr bwMode="auto">
        <a:xfrm>
          <a:off x="5276850" y="7124700"/>
          <a:ext cx="0" cy="371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13</xdr:col>
      <xdr:colOff>38100</xdr:colOff>
      <xdr:row>42</xdr:row>
      <xdr:rowOff>0</xdr:rowOff>
    </xdr:from>
    <xdr:to>
      <xdr:col>13</xdr:col>
      <xdr:colOff>38100</xdr:colOff>
      <xdr:row>47</xdr:row>
      <xdr:rowOff>0</xdr:rowOff>
    </xdr:to>
    <xdr:sp macro="" textlink="">
      <xdr:nvSpPr>
        <xdr:cNvPr id="150605" name="Line 43"/>
        <xdr:cNvSpPr>
          <a:spLocks noChangeShapeType="1"/>
        </xdr:cNvSpPr>
      </xdr:nvSpPr>
      <xdr:spPr bwMode="auto">
        <a:xfrm>
          <a:off x="2047875" y="7648575"/>
          <a:ext cx="0" cy="10001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33</xdr:col>
      <xdr:colOff>161925</xdr:colOff>
      <xdr:row>40</xdr:row>
      <xdr:rowOff>0</xdr:rowOff>
    </xdr:from>
    <xdr:to>
      <xdr:col>33</xdr:col>
      <xdr:colOff>161925</xdr:colOff>
      <xdr:row>40</xdr:row>
      <xdr:rowOff>200025</xdr:rowOff>
    </xdr:to>
    <xdr:sp macro="" textlink="">
      <xdr:nvSpPr>
        <xdr:cNvPr id="150606" name="Line 45"/>
        <xdr:cNvSpPr>
          <a:spLocks noChangeShapeType="1"/>
        </xdr:cNvSpPr>
      </xdr:nvSpPr>
      <xdr:spPr bwMode="auto">
        <a:xfrm>
          <a:off x="5276850" y="7286625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8</xdr:col>
      <xdr:colOff>9525</xdr:colOff>
      <xdr:row>38</xdr:row>
      <xdr:rowOff>9525</xdr:rowOff>
    </xdr:from>
    <xdr:to>
      <xdr:col>9</xdr:col>
      <xdr:colOff>9525</xdr:colOff>
      <xdr:row>38</xdr:row>
      <xdr:rowOff>180975</xdr:rowOff>
    </xdr:to>
    <xdr:sp macro="" textlink="">
      <xdr:nvSpPr>
        <xdr:cNvPr id="150607" name="Rectangle 47"/>
        <xdr:cNvSpPr>
          <a:spLocks noChangeArrowheads="1"/>
        </xdr:cNvSpPr>
      </xdr:nvSpPr>
      <xdr:spPr bwMode="auto">
        <a:xfrm>
          <a:off x="1447800" y="6924675"/>
          <a:ext cx="238125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0</xdr:colOff>
      <xdr:row>38</xdr:row>
      <xdr:rowOff>0</xdr:rowOff>
    </xdr:from>
    <xdr:to>
      <xdr:col>4</xdr:col>
      <xdr:colOff>0</xdr:colOff>
      <xdr:row>38</xdr:row>
      <xdr:rowOff>171450</xdr:rowOff>
    </xdr:to>
    <xdr:sp macro="" textlink="">
      <xdr:nvSpPr>
        <xdr:cNvPr id="150608" name="Rectangle 48"/>
        <xdr:cNvSpPr>
          <a:spLocks noChangeArrowheads="1"/>
        </xdr:cNvSpPr>
      </xdr:nvSpPr>
      <xdr:spPr bwMode="auto">
        <a:xfrm>
          <a:off x="828675" y="6915150"/>
          <a:ext cx="238125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15</xdr:col>
      <xdr:colOff>0</xdr:colOff>
      <xdr:row>10</xdr:row>
      <xdr:rowOff>66675</xdr:rowOff>
    </xdr:from>
    <xdr:to>
      <xdr:col>17</xdr:col>
      <xdr:colOff>190500</xdr:colOff>
      <xdr:row>12</xdr:row>
      <xdr:rowOff>114300</xdr:rowOff>
    </xdr:to>
    <xdr:sp macro="" textlink="">
      <xdr:nvSpPr>
        <xdr:cNvPr id="150609" name="Rectangle 49"/>
        <xdr:cNvSpPr>
          <a:spLocks noChangeArrowheads="1"/>
        </xdr:cNvSpPr>
      </xdr:nvSpPr>
      <xdr:spPr bwMode="auto">
        <a:xfrm>
          <a:off x="2114550" y="1847850"/>
          <a:ext cx="400050" cy="2095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0</xdr:colOff>
      <xdr:row>26</xdr:row>
      <xdr:rowOff>0</xdr:rowOff>
    </xdr:from>
    <xdr:to>
      <xdr:col>6</xdr:col>
      <xdr:colOff>9525</xdr:colOff>
      <xdr:row>26</xdr:row>
      <xdr:rowOff>247650</xdr:rowOff>
    </xdr:to>
    <xdr:sp macro="" textlink="">
      <xdr:nvSpPr>
        <xdr:cNvPr id="150610" name="Rectangle 50"/>
        <xdr:cNvSpPr>
          <a:spLocks noChangeArrowheads="1"/>
        </xdr:cNvSpPr>
      </xdr:nvSpPr>
      <xdr:spPr bwMode="auto">
        <a:xfrm>
          <a:off x="1028700" y="4705350"/>
          <a:ext cx="228600" cy="2476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0</xdr:colOff>
      <xdr:row>27</xdr:row>
      <xdr:rowOff>9525</xdr:rowOff>
    </xdr:from>
    <xdr:to>
      <xdr:col>6</xdr:col>
      <xdr:colOff>9525</xdr:colOff>
      <xdr:row>27</xdr:row>
      <xdr:rowOff>247650</xdr:rowOff>
    </xdr:to>
    <xdr:sp macro="" textlink="">
      <xdr:nvSpPr>
        <xdr:cNvPr id="150611" name="Rectangle 51"/>
        <xdr:cNvSpPr>
          <a:spLocks noChangeArrowheads="1"/>
        </xdr:cNvSpPr>
      </xdr:nvSpPr>
      <xdr:spPr bwMode="auto">
        <a:xfrm>
          <a:off x="1028700" y="4972050"/>
          <a:ext cx="228600" cy="2381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19050</xdr:colOff>
      <xdr:row>25</xdr:row>
      <xdr:rowOff>28575</xdr:rowOff>
    </xdr:from>
    <xdr:to>
      <xdr:col>12</xdr:col>
      <xdr:colOff>0</xdr:colOff>
      <xdr:row>26</xdr:row>
      <xdr:rowOff>238125</xdr:rowOff>
    </xdr:to>
    <xdr:sp macro="" textlink="">
      <xdr:nvSpPr>
        <xdr:cNvPr id="150612" name="Rectangle 52"/>
        <xdr:cNvSpPr>
          <a:spLocks noChangeArrowheads="1"/>
        </xdr:cNvSpPr>
      </xdr:nvSpPr>
      <xdr:spPr bwMode="auto">
        <a:xfrm>
          <a:off x="1695450" y="4695825"/>
          <a:ext cx="228600" cy="2476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19050</xdr:colOff>
      <xdr:row>27</xdr:row>
      <xdr:rowOff>9525</xdr:rowOff>
    </xdr:from>
    <xdr:to>
      <xdr:col>12</xdr:col>
      <xdr:colOff>0</xdr:colOff>
      <xdr:row>27</xdr:row>
      <xdr:rowOff>238125</xdr:rowOff>
    </xdr:to>
    <xdr:sp macro="" textlink="">
      <xdr:nvSpPr>
        <xdr:cNvPr id="150613" name="Rectangle 53"/>
        <xdr:cNvSpPr>
          <a:spLocks noChangeArrowheads="1"/>
        </xdr:cNvSpPr>
      </xdr:nvSpPr>
      <xdr:spPr bwMode="auto">
        <a:xfrm>
          <a:off x="1695450" y="4972050"/>
          <a:ext cx="228600" cy="2286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19050</xdr:colOff>
      <xdr:row>30</xdr:row>
      <xdr:rowOff>0</xdr:rowOff>
    </xdr:from>
    <xdr:to>
      <xdr:col>12</xdr:col>
      <xdr:colOff>0</xdr:colOff>
      <xdr:row>30</xdr:row>
      <xdr:rowOff>247650</xdr:rowOff>
    </xdr:to>
    <xdr:sp macro="" textlink="">
      <xdr:nvSpPr>
        <xdr:cNvPr id="150614" name="Rectangle 54"/>
        <xdr:cNvSpPr>
          <a:spLocks noChangeArrowheads="1"/>
        </xdr:cNvSpPr>
      </xdr:nvSpPr>
      <xdr:spPr bwMode="auto">
        <a:xfrm>
          <a:off x="1695450" y="5267325"/>
          <a:ext cx="228600" cy="2476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19050</xdr:colOff>
      <xdr:row>31</xdr:row>
      <xdr:rowOff>19050</xdr:rowOff>
    </xdr:from>
    <xdr:to>
      <xdr:col>12</xdr:col>
      <xdr:colOff>0</xdr:colOff>
      <xdr:row>31</xdr:row>
      <xdr:rowOff>257175</xdr:rowOff>
    </xdr:to>
    <xdr:sp macro="" textlink="">
      <xdr:nvSpPr>
        <xdr:cNvPr id="150615" name="Rectangle 55"/>
        <xdr:cNvSpPr>
          <a:spLocks noChangeArrowheads="1"/>
        </xdr:cNvSpPr>
      </xdr:nvSpPr>
      <xdr:spPr bwMode="auto">
        <a:xfrm>
          <a:off x="1695450" y="5543550"/>
          <a:ext cx="228600" cy="2381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19050</xdr:colOff>
      <xdr:row>32</xdr:row>
      <xdr:rowOff>9525</xdr:rowOff>
    </xdr:from>
    <xdr:to>
      <xdr:col>12</xdr:col>
      <xdr:colOff>0</xdr:colOff>
      <xdr:row>32</xdr:row>
      <xdr:rowOff>247650</xdr:rowOff>
    </xdr:to>
    <xdr:sp macro="" textlink="">
      <xdr:nvSpPr>
        <xdr:cNvPr id="150616" name="Rectangle 56"/>
        <xdr:cNvSpPr>
          <a:spLocks noChangeArrowheads="1"/>
        </xdr:cNvSpPr>
      </xdr:nvSpPr>
      <xdr:spPr bwMode="auto">
        <a:xfrm>
          <a:off x="1695450" y="5810250"/>
          <a:ext cx="228600" cy="2381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0</xdr:colOff>
      <xdr:row>42</xdr:row>
      <xdr:rowOff>19050</xdr:rowOff>
    </xdr:from>
    <xdr:to>
      <xdr:col>6</xdr:col>
      <xdr:colOff>85725</xdr:colOff>
      <xdr:row>43</xdr:row>
      <xdr:rowOff>0</xdr:rowOff>
    </xdr:to>
    <xdr:sp macro="" textlink="">
      <xdr:nvSpPr>
        <xdr:cNvPr id="150617" name="Rectangle 57"/>
        <xdr:cNvSpPr>
          <a:spLocks noChangeArrowheads="1"/>
        </xdr:cNvSpPr>
      </xdr:nvSpPr>
      <xdr:spPr bwMode="auto">
        <a:xfrm>
          <a:off x="1114425" y="7667625"/>
          <a:ext cx="219075" cy="1905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19050</xdr:colOff>
      <xdr:row>42</xdr:row>
      <xdr:rowOff>19050</xdr:rowOff>
    </xdr:from>
    <xdr:to>
      <xdr:col>11</xdr:col>
      <xdr:colOff>104775</xdr:colOff>
      <xdr:row>43</xdr:row>
      <xdr:rowOff>0</xdr:rowOff>
    </xdr:to>
    <xdr:sp macro="" textlink="">
      <xdr:nvSpPr>
        <xdr:cNvPr id="150618" name="Rectangle 58"/>
        <xdr:cNvSpPr>
          <a:spLocks noChangeArrowheads="1"/>
        </xdr:cNvSpPr>
      </xdr:nvSpPr>
      <xdr:spPr bwMode="auto">
        <a:xfrm>
          <a:off x="1695450" y="7667625"/>
          <a:ext cx="219075" cy="1905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0</xdr:colOff>
      <xdr:row>45</xdr:row>
      <xdr:rowOff>9525</xdr:rowOff>
    </xdr:from>
    <xdr:to>
      <xdr:col>6</xdr:col>
      <xdr:colOff>85725</xdr:colOff>
      <xdr:row>46</xdr:row>
      <xdr:rowOff>9525</xdr:rowOff>
    </xdr:to>
    <xdr:sp macro="" textlink="">
      <xdr:nvSpPr>
        <xdr:cNvPr id="150619" name="Rectangle 59"/>
        <xdr:cNvSpPr>
          <a:spLocks noChangeArrowheads="1"/>
        </xdr:cNvSpPr>
      </xdr:nvSpPr>
      <xdr:spPr bwMode="auto">
        <a:xfrm>
          <a:off x="1114425" y="8239125"/>
          <a:ext cx="219075" cy="1905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19050</xdr:colOff>
      <xdr:row>45</xdr:row>
      <xdr:rowOff>0</xdr:rowOff>
    </xdr:from>
    <xdr:to>
      <xdr:col>11</xdr:col>
      <xdr:colOff>104775</xdr:colOff>
      <xdr:row>46</xdr:row>
      <xdr:rowOff>0</xdr:rowOff>
    </xdr:to>
    <xdr:sp macro="" textlink="">
      <xdr:nvSpPr>
        <xdr:cNvPr id="150620" name="Rectangle 60"/>
        <xdr:cNvSpPr>
          <a:spLocks noChangeArrowheads="1"/>
        </xdr:cNvSpPr>
      </xdr:nvSpPr>
      <xdr:spPr bwMode="auto">
        <a:xfrm>
          <a:off x="1695450" y="8229600"/>
          <a:ext cx="219075" cy="1905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36</xdr:col>
      <xdr:colOff>28575</xdr:colOff>
      <xdr:row>46</xdr:row>
      <xdr:rowOff>9525</xdr:rowOff>
    </xdr:from>
    <xdr:to>
      <xdr:col>43</xdr:col>
      <xdr:colOff>238125</xdr:colOff>
      <xdr:row>46</xdr:row>
      <xdr:rowOff>9525</xdr:rowOff>
    </xdr:to>
    <xdr:sp macro="" textlink="">
      <xdr:nvSpPr>
        <xdr:cNvPr id="150621" name="Line 83"/>
        <xdr:cNvSpPr>
          <a:spLocks noChangeShapeType="1"/>
        </xdr:cNvSpPr>
      </xdr:nvSpPr>
      <xdr:spPr bwMode="auto">
        <a:xfrm>
          <a:off x="5600700" y="8429625"/>
          <a:ext cx="7429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36</xdr:col>
      <xdr:colOff>38100</xdr:colOff>
      <xdr:row>45</xdr:row>
      <xdr:rowOff>19050</xdr:rowOff>
    </xdr:from>
    <xdr:to>
      <xdr:col>43</xdr:col>
      <xdr:colOff>228600</xdr:colOff>
      <xdr:row>46</xdr:row>
      <xdr:rowOff>209550</xdr:rowOff>
    </xdr:to>
    <xdr:grpSp>
      <xdr:nvGrpSpPr>
        <xdr:cNvPr id="150622" name="Group 195"/>
        <xdr:cNvGrpSpPr>
          <a:grpSpLocks/>
        </xdr:cNvGrpSpPr>
      </xdr:nvGrpSpPr>
      <xdr:grpSpPr bwMode="auto">
        <a:xfrm>
          <a:off x="5610225" y="8248650"/>
          <a:ext cx="723900" cy="381000"/>
          <a:chOff x="756" y="1061"/>
          <a:chExt cx="98" cy="48"/>
        </a:xfrm>
      </xdr:grpSpPr>
      <xdr:sp macro="" textlink="">
        <xdr:nvSpPr>
          <xdr:cNvPr id="150751" name="Rectangle 82"/>
          <xdr:cNvSpPr>
            <a:spLocks noChangeArrowheads="1"/>
          </xdr:cNvSpPr>
        </xdr:nvSpPr>
        <xdr:spPr bwMode="auto">
          <a:xfrm>
            <a:off x="756" y="1061"/>
            <a:ext cx="98" cy="48"/>
          </a:xfrm>
          <a:prstGeom prst="rect">
            <a:avLst/>
          </a:prstGeom>
          <a:noFill/>
          <a:ln w="19050">
            <a:solidFill>
              <a:srgbClr val="33CC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0752" name="Line 84"/>
          <xdr:cNvSpPr>
            <a:spLocks noChangeShapeType="1"/>
          </xdr:cNvSpPr>
        </xdr:nvSpPr>
        <xdr:spPr bwMode="auto">
          <a:xfrm>
            <a:off x="790" y="1061"/>
            <a:ext cx="0" cy="47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53" name="Line 85"/>
          <xdr:cNvSpPr>
            <a:spLocks noChangeShapeType="1"/>
          </xdr:cNvSpPr>
        </xdr:nvSpPr>
        <xdr:spPr bwMode="auto">
          <a:xfrm>
            <a:off x="822" y="1062"/>
            <a:ext cx="0" cy="47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  <xdr:twoCellAnchor>
    <xdr:from>
      <xdr:col>46</xdr:col>
      <xdr:colOff>0</xdr:colOff>
      <xdr:row>45</xdr:row>
      <xdr:rowOff>19050</xdr:rowOff>
    </xdr:from>
    <xdr:to>
      <xdr:col>52</xdr:col>
      <xdr:colOff>0</xdr:colOff>
      <xdr:row>46</xdr:row>
      <xdr:rowOff>209550</xdr:rowOff>
    </xdr:to>
    <xdr:grpSp>
      <xdr:nvGrpSpPr>
        <xdr:cNvPr id="150623" name="Group 196"/>
        <xdr:cNvGrpSpPr>
          <a:grpSpLocks/>
        </xdr:cNvGrpSpPr>
      </xdr:nvGrpSpPr>
      <xdr:grpSpPr bwMode="auto">
        <a:xfrm>
          <a:off x="6534150" y="8248650"/>
          <a:ext cx="714375" cy="381000"/>
          <a:chOff x="880" y="1061"/>
          <a:chExt cx="98" cy="48"/>
        </a:xfrm>
      </xdr:grpSpPr>
      <xdr:sp macro="" textlink="">
        <xdr:nvSpPr>
          <xdr:cNvPr id="150747" name="Rectangle 88"/>
          <xdr:cNvSpPr>
            <a:spLocks noChangeArrowheads="1"/>
          </xdr:cNvSpPr>
        </xdr:nvSpPr>
        <xdr:spPr bwMode="auto">
          <a:xfrm>
            <a:off x="880" y="1061"/>
            <a:ext cx="98" cy="48"/>
          </a:xfrm>
          <a:prstGeom prst="rect">
            <a:avLst/>
          </a:prstGeom>
          <a:noFill/>
          <a:ln w="19050">
            <a:solidFill>
              <a:srgbClr val="33CC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0748" name="Line 89"/>
          <xdr:cNvSpPr>
            <a:spLocks noChangeShapeType="1"/>
          </xdr:cNvSpPr>
        </xdr:nvSpPr>
        <xdr:spPr bwMode="auto">
          <a:xfrm>
            <a:off x="880" y="1085"/>
            <a:ext cx="98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49" name="Line 90"/>
          <xdr:cNvSpPr>
            <a:spLocks noChangeShapeType="1"/>
          </xdr:cNvSpPr>
        </xdr:nvSpPr>
        <xdr:spPr bwMode="auto">
          <a:xfrm>
            <a:off x="912" y="1061"/>
            <a:ext cx="0" cy="47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50" name="Line 91"/>
          <xdr:cNvSpPr>
            <a:spLocks noChangeShapeType="1"/>
          </xdr:cNvSpPr>
        </xdr:nvSpPr>
        <xdr:spPr bwMode="auto">
          <a:xfrm>
            <a:off x="946" y="1062"/>
            <a:ext cx="0" cy="47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  <xdr:twoCellAnchor>
    <xdr:from>
      <xdr:col>52</xdr:col>
      <xdr:colOff>161925</xdr:colOff>
      <xdr:row>42</xdr:row>
      <xdr:rowOff>19050</xdr:rowOff>
    </xdr:from>
    <xdr:to>
      <xdr:col>57</xdr:col>
      <xdr:colOff>123825</xdr:colOff>
      <xdr:row>43</xdr:row>
      <xdr:rowOff>171450</xdr:rowOff>
    </xdr:to>
    <xdr:sp macro="" textlink="">
      <xdr:nvSpPr>
        <xdr:cNvPr id="150624" name="Rectangle 93"/>
        <xdr:cNvSpPr>
          <a:spLocks noChangeArrowheads="1"/>
        </xdr:cNvSpPr>
      </xdr:nvSpPr>
      <xdr:spPr bwMode="auto">
        <a:xfrm>
          <a:off x="7410450" y="7667625"/>
          <a:ext cx="742950" cy="3619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52</xdr:col>
      <xdr:colOff>161925</xdr:colOff>
      <xdr:row>43</xdr:row>
      <xdr:rowOff>0</xdr:rowOff>
    </xdr:from>
    <xdr:to>
      <xdr:col>57</xdr:col>
      <xdr:colOff>133350</xdr:colOff>
      <xdr:row>43</xdr:row>
      <xdr:rowOff>0</xdr:rowOff>
    </xdr:to>
    <xdr:sp macro="" textlink="">
      <xdr:nvSpPr>
        <xdr:cNvPr id="150625" name="Line 94"/>
        <xdr:cNvSpPr>
          <a:spLocks noChangeShapeType="1"/>
        </xdr:cNvSpPr>
      </xdr:nvSpPr>
      <xdr:spPr bwMode="auto">
        <a:xfrm>
          <a:off x="7410450" y="7858125"/>
          <a:ext cx="7524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53</xdr:col>
      <xdr:colOff>228600</xdr:colOff>
      <xdr:row>42</xdr:row>
      <xdr:rowOff>19050</xdr:rowOff>
    </xdr:from>
    <xdr:to>
      <xdr:col>53</xdr:col>
      <xdr:colOff>228600</xdr:colOff>
      <xdr:row>43</xdr:row>
      <xdr:rowOff>161925</xdr:rowOff>
    </xdr:to>
    <xdr:sp macro="" textlink="">
      <xdr:nvSpPr>
        <xdr:cNvPr id="150626" name="Line 95"/>
        <xdr:cNvSpPr>
          <a:spLocks noChangeShapeType="1"/>
        </xdr:cNvSpPr>
      </xdr:nvSpPr>
      <xdr:spPr bwMode="auto">
        <a:xfrm>
          <a:off x="7658100" y="7667625"/>
          <a:ext cx="0" cy="3524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55</xdr:col>
      <xdr:colOff>123825</xdr:colOff>
      <xdr:row>42</xdr:row>
      <xdr:rowOff>19050</xdr:rowOff>
    </xdr:from>
    <xdr:to>
      <xdr:col>55</xdr:col>
      <xdr:colOff>123825</xdr:colOff>
      <xdr:row>43</xdr:row>
      <xdr:rowOff>171450</xdr:rowOff>
    </xdr:to>
    <xdr:sp macro="" textlink="">
      <xdr:nvSpPr>
        <xdr:cNvPr id="150627" name="Line 96"/>
        <xdr:cNvSpPr>
          <a:spLocks noChangeShapeType="1"/>
        </xdr:cNvSpPr>
      </xdr:nvSpPr>
      <xdr:spPr bwMode="auto">
        <a:xfrm>
          <a:off x="7905750" y="766762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52</xdr:col>
      <xdr:colOff>161925</xdr:colOff>
      <xdr:row>46</xdr:row>
      <xdr:rowOff>19050</xdr:rowOff>
    </xdr:from>
    <xdr:to>
      <xdr:col>57</xdr:col>
      <xdr:colOff>133350</xdr:colOff>
      <xdr:row>46</xdr:row>
      <xdr:rowOff>19050</xdr:rowOff>
    </xdr:to>
    <xdr:sp macro="" textlink="">
      <xdr:nvSpPr>
        <xdr:cNvPr id="150628" name="Line 99"/>
        <xdr:cNvSpPr>
          <a:spLocks noChangeShapeType="1"/>
        </xdr:cNvSpPr>
      </xdr:nvSpPr>
      <xdr:spPr bwMode="auto">
        <a:xfrm>
          <a:off x="7410450" y="8439150"/>
          <a:ext cx="7524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52</xdr:col>
      <xdr:colOff>161925</xdr:colOff>
      <xdr:row>45</xdr:row>
      <xdr:rowOff>19050</xdr:rowOff>
    </xdr:from>
    <xdr:to>
      <xdr:col>57</xdr:col>
      <xdr:colOff>123825</xdr:colOff>
      <xdr:row>46</xdr:row>
      <xdr:rowOff>209550</xdr:rowOff>
    </xdr:to>
    <xdr:grpSp>
      <xdr:nvGrpSpPr>
        <xdr:cNvPr id="150629" name="Group 197"/>
        <xdr:cNvGrpSpPr>
          <a:grpSpLocks/>
        </xdr:cNvGrpSpPr>
      </xdr:nvGrpSpPr>
      <xdr:grpSpPr bwMode="auto">
        <a:xfrm>
          <a:off x="7410450" y="8248650"/>
          <a:ext cx="742950" cy="381000"/>
          <a:chOff x="1002" y="1062"/>
          <a:chExt cx="98" cy="48"/>
        </a:xfrm>
      </xdr:grpSpPr>
      <xdr:sp macro="" textlink="">
        <xdr:nvSpPr>
          <xdr:cNvPr id="150744" name="Rectangle 98"/>
          <xdr:cNvSpPr>
            <a:spLocks noChangeArrowheads="1"/>
          </xdr:cNvSpPr>
        </xdr:nvSpPr>
        <xdr:spPr bwMode="auto">
          <a:xfrm>
            <a:off x="1002" y="1062"/>
            <a:ext cx="98" cy="48"/>
          </a:xfrm>
          <a:prstGeom prst="rect">
            <a:avLst/>
          </a:prstGeom>
          <a:noFill/>
          <a:ln w="19050">
            <a:solidFill>
              <a:srgbClr val="33CC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0745" name="Line 100"/>
          <xdr:cNvSpPr>
            <a:spLocks noChangeShapeType="1"/>
          </xdr:cNvSpPr>
        </xdr:nvSpPr>
        <xdr:spPr bwMode="auto">
          <a:xfrm>
            <a:off x="1035" y="1062"/>
            <a:ext cx="0" cy="47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46" name="Line 101"/>
          <xdr:cNvSpPr>
            <a:spLocks noChangeShapeType="1"/>
          </xdr:cNvSpPr>
        </xdr:nvSpPr>
        <xdr:spPr bwMode="auto">
          <a:xfrm>
            <a:off x="1069" y="1063"/>
            <a:ext cx="0" cy="47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  <xdr:twoCellAnchor>
    <xdr:from>
      <xdr:col>27</xdr:col>
      <xdr:colOff>0</xdr:colOff>
      <xdr:row>42</xdr:row>
      <xdr:rowOff>19050</xdr:rowOff>
    </xdr:from>
    <xdr:to>
      <xdr:col>32</xdr:col>
      <xdr:colOff>28575</xdr:colOff>
      <xdr:row>43</xdr:row>
      <xdr:rowOff>171450</xdr:rowOff>
    </xdr:to>
    <xdr:sp macro="" textlink="">
      <xdr:nvSpPr>
        <xdr:cNvPr id="150630" name="Rectangle 103"/>
        <xdr:cNvSpPr>
          <a:spLocks noChangeArrowheads="1"/>
        </xdr:cNvSpPr>
      </xdr:nvSpPr>
      <xdr:spPr bwMode="auto">
        <a:xfrm>
          <a:off x="4362450" y="7667625"/>
          <a:ext cx="733425" cy="3619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26</xdr:col>
      <xdr:colOff>438150</xdr:colOff>
      <xdr:row>43</xdr:row>
      <xdr:rowOff>0</xdr:rowOff>
    </xdr:from>
    <xdr:to>
      <xdr:col>32</xdr:col>
      <xdr:colOff>19050</xdr:colOff>
      <xdr:row>43</xdr:row>
      <xdr:rowOff>0</xdr:rowOff>
    </xdr:to>
    <xdr:sp macro="" textlink="">
      <xdr:nvSpPr>
        <xdr:cNvPr id="150631" name="Line 104"/>
        <xdr:cNvSpPr>
          <a:spLocks noChangeShapeType="1"/>
        </xdr:cNvSpPr>
      </xdr:nvSpPr>
      <xdr:spPr bwMode="auto">
        <a:xfrm>
          <a:off x="4343400" y="7858125"/>
          <a:ext cx="7429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28</xdr:col>
      <xdr:colOff>123825</xdr:colOff>
      <xdr:row>42</xdr:row>
      <xdr:rowOff>19050</xdr:rowOff>
    </xdr:from>
    <xdr:to>
      <xdr:col>28</xdr:col>
      <xdr:colOff>123825</xdr:colOff>
      <xdr:row>43</xdr:row>
      <xdr:rowOff>171450</xdr:rowOff>
    </xdr:to>
    <xdr:sp macro="" textlink="">
      <xdr:nvSpPr>
        <xdr:cNvPr id="150632" name="Line 105"/>
        <xdr:cNvSpPr>
          <a:spLocks noChangeShapeType="1"/>
        </xdr:cNvSpPr>
      </xdr:nvSpPr>
      <xdr:spPr bwMode="auto">
        <a:xfrm>
          <a:off x="4600575" y="766762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31</xdr:col>
      <xdr:colOff>9525</xdr:colOff>
      <xdr:row>42</xdr:row>
      <xdr:rowOff>19050</xdr:rowOff>
    </xdr:from>
    <xdr:to>
      <xdr:col>31</xdr:col>
      <xdr:colOff>9525</xdr:colOff>
      <xdr:row>43</xdr:row>
      <xdr:rowOff>171450</xdr:rowOff>
    </xdr:to>
    <xdr:sp macro="" textlink="">
      <xdr:nvSpPr>
        <xdr:cNvPr id="150633" name="Line 106"/>
        <xdr:cNvSpPr>
          <a:spLocks noChangeShapeType="1"/>
        </xdr:cNvSpPr>
      </xdr:nvSpPr>
      <xdr:spPr bwMode="auto">
        <a:xfrm>
          <a:off x="4857750" y="766762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55</xdr:col>
      <xdr:colOff>9525</xdr:colOff>
      <xdr:row>52</xdr:row>
      <xdr:rowOff>28575</xdr:rowOff>
    </xdr:from>
    <xdr:to>
      <xdr:col>56</xdr:col>
      <xdr:colOff>104775</xdr:colOff>
      <xdr:row>52</xdr:row>
      <xdr:rowOff>171450</xdr:rowOff>
    </xdr:to>
    <xdr:sp macro="" textlink="">
      <xdr:nvSpPr>
        <xdr:cNvPr id="150634" name="Rectangle 123"/>
        <xdr:cNvSpPr>
          <a:spLocks noChangeArrowheads="1"/>
        </xdr:cNvSpPr>
      </xdr:nvSpPr>
      <xdr:spPr bwMode="auto">
        <a:xfrm>
          <a:off x="7791450" y="9563100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52</xdr:row>
      <xdr:rowOff>28575</xdr:rowOff>
    </xdr:from>
    <xdr:to>
      <xdr:col>51</xdr:col>
      <xdr:colOff>0</xdr:colOff>
      <xdr:row>53</xdr:row>
      <xdr:rowOff>0</xdr:rowOff>
    </xdr:to>
    <xdr:sp macro="" textlink="">
      <xdr:nvSpPr>
        <xdr:cNvPr id="150635" name="Rectangle 128"/>
        <xdr:cNvSpPr>
          <a:spLocks noChangeArrowheads="1"/>
        </xdr:cNvSpPr>
      </xdr:nvSpPr>
      <xdr:spPr bwMode="auto">
        <a:xfrm>
          <a:off x="6886575" y="9563100"/>
          <a:ext cx="20955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209550</xdr:colOff>
      <xdr:row>52</xdr:row>
      <xdr:rowOff>19050</xdr:rowOff>
    </xdr:from>
    <xdr:to>
      <xdr:col>38</xdr:col>
      <xdr:colOff>57150</xdr:colOff>
      <xdr:row>52</xdr:row>
      <xdr:rowOff>171450</xdr:rowOff>
    </xdr:to>
    <xdr:sp macro="" textlink="">
      <xdr:nvSpPr>
        <xdr:cNvPr id="150636" name="Rectangle 156"/>
        <xdr:cNvSpPr>
          <a:spLocks noChangeArrowheads="1"/>
        </xdr:cNvSpPr>
      </xdr:nvSpPr>
      <xdr:spPr bwMode="auto">
        <a:xfrm>
          <a:off x="5495925" y="9553575"/>
          <a:ext cx="2476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10</xdr:col>
      <xdr:colOff>9525</xdr:colOff>
      <xdr:row>52</xdr:row>
      <xdr:rowOff>19050</xdr:rowOff>
    </xdr:from>
    <xdr:to>
      <xdr:col>13</xdr:col>
      <xdr:colOff>0</xdr:colOff>
      <xdr:row>52</xdr:row>
      <xdr:rowOff>171450</xdr:rowOff>
    </xdr:to>
    <xdr:sp macro="" textlink="">
      <xdr:nvSpPr>
        <xdr:cNvPr id="150637" name="Rectangle 184"/>
        <xdr:cNvSpPr>
          <a:spLocks noChangeArrowheads="1"/>
        </xdr:cNvSpPr>
      </xdr:nvSpPr>
      <xdr:spPr bwMode="auto">
        <a:xfrm>
          <a:off x="1771650" y="9553575"/>
          <a:ext cx="2381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45</xdr:col>
      <xdr:colOff>0</xdr:colOff>
      <xdr:row>37</xdr:row>
      <xdr:rowOff>19050</xdr:rowOff>
    </xdr:from>
    <xdr:to>
      <xdr:col>45</xdr:col>
      <xdr:colOff>0</xdr:colOff>
      <xdr:row>38</xdr:row>
      <xdr:rowOff>209550</xdr:rowOff>
    </xdr:to>
    <xdr:sp macro="" textlink="">
      <xdr:nvSpPr>
        <xdr:cNvPr id="150638" name="Line 189"/>
        <xdr:cNvSpPr>
          <a:spLocks noChangeShapeType="1"/>
        </xdr:cNvSpPr>
      </xdr:nvSpPr>
      <xdr:spPr bwMode="auto">
        <a:xfrm>
          <a:off x="6505575" y="6734175"/>
          <a:ext cx="0" cy="3905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45</xdr:col>
      <xdr:colOff>19050</xdr:colOff>
      <xdr:row>39</xdr:row>
      <xdr:rowOff>19050</xdr:rowOff>
    </xdr:from>
    <xdr:to>
      <xdr:col>46</xdr:col>
      <xdr:colOff>209550</xdr:colOff>
      <xdr:row>39</xdr:row>
      <xdr:rowOff>152400</xdr:rowOff>
    </xdr:to>
    <xdr:sp macro="" textlink="">
      <xdr:nvSpPr>
        <xdr:cNvPr id="150639" name="Rectangle 191"/>
        <xdr:cNvSpPr>
          <a:spLocks noChangeArrowheads="1"/>
        </xdr:cNvSpPr>
      </xdr:nvSpPr>
      <xdr:spPr bwMode="auto">
        <a:xfrm>
          <a:off x="6524625" y="7143750"/>
          <a:ext cx="219075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45</xdr:col>
      <xdr:colOff>19050</xdr:colOff>
      <xdr:row>40</xdr:row>
      <xdr:rowOff>38100</xdr:rowOff>
    </xdr:from>
    <xdr:to>
      <xdr:col>46</xdr:col>
      <xdr:colOff>209550</xdr:colOff>
      <xdr:row>40</xdr:row>
      <xdr:rowOff>180975</xdr:rowOff>
    </xdr:to>
    <xdr:sp macro="" textlink="">
      <xdr:nvSpPr>
        <xdr:cNvPr id="150640" name="Rectangle 192"/>
        <xdr:cNvSpPr>
          <a:spLocks noChangeArrowheads="1"/>
        </xdr:cNvSpPr>
      </xdr:nvSpPr>
      <xdr:spPr bwMode="auto">
        <a:xfrm>
          <a:off x="6524625" y="7324725"/>
          <a:ext cx="21907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55</xdr:col>
      <xdr:colOff>9525</xdr:colOff>
      <xdr:row>39</xdr:row>
      <xdr:rowOff>19050</xdr:rowOff>
    </xdr:from>
    <xdr:to>
      <xdr:col>56</xdr:col>
      <xdr:colOff>95250</xdr:colOff>
      <xdr:row>39</xdr:row>
      <xdr:rowOff>152400</xdr:rowOff>
    </xdr:to>
    <xdr:sp macro="" textlink="">
      <xdr:nvSpPr>
        <xdr:cNvPr id="150641" name="Rectangle 193"/>
        <xdr:cNvSpPr>
          <a:spLocks noChangeArrowheads="1"/>
        </xdr:cNvSpPr>
      </xdr:nvSpPr>
      <xdr:spPr bwMode="auto">
        <a:xfrm>
          <a:off x="7791450" y="7143750"/>
          <a:ext cx="219075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55</xdr:col>
      <xdr:colOff>9525</xdr:colOff>
      <xdr:row>40</xdr:row>
      <xdr:rowOff>38100</xdr:rowOff>
    </xdr:from>
    <xdr:to>
      <xdr:col>56</xdr:col>
      <xdr:colOff>95250</xdr:colOff>
      <xdr:row>40</xdr:row>
      <xdr:rowOff>180975</xdr:rowOff>
    </xdr:to>
    <xdr:sp macro="" textlink="">
      <xdr:nvSpPr>
        <xdr:cNvPr id="150642" name="Rectangle 194"/>
        <xdr:cNvSpPr>
          <a:spLocks noChangeArrowheads="1"/>
        </xdr:cNvSpPr>
      </xdr:nvSpPr>
      <xdr:spPr bwMode="auto">
        <a:xfrm>
          <a:off x="7791450" y="7324725"/>
          <a:ext cx="21907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209550</xdr:colOff>
      <xdr:row>54</xdr:row>
      <xdr:rowOff>9525</xdr:rowOff>
    </xdr:from>
    <xdr:to>
      <xdr:col>38</xdr:col>
      <xdr:colOff>57150</xdr:colOff>
      <xdr:row>54</xdr:row>
      <xdr:rowOff>171450</xdr:rowOff>
    </xdr:to>
    <xdr:sp macro="" textlink="">
      <xdr:nvSpPr>
        <xdr:cNvPr id="150643" name="Rectangle 199"/>
        <xdr:cNvSpPr>
          <a:spLocks noChangeArrowheads="1"/>
        </xdr:cNvSpPr>
      </xdr:nvSpPr>
      <xdr:spPr bwMode="auto">
        <a:xfrm>
          <a:off x="5495925" y="9734550"/>
          <a:ext cx="247650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209550</xdr:colOff>
      <xdr:row>56</xdr:row>
      <xdr:rowOff>19050</xdr:rowOff>
    </xdr:from>
    <xdr:to>
      <xdr:col>38</xdr:col>
      <xdr:colOff>57150</xdr:colOff>
      <xdr:row>57</xdr:row>
      <xdr:rowOff>0</xdr:rowOff>
    </xdr:to>
    <xdr:sp macro="" textlink="">
      <xdr:nvSpPr>
        <xdr:cNvPr id="150644" name="Rectangle 201"/>
        <xdr:cNvSpPr>
          <a:spLocks noChangeArrowheads="1"/>
        </xdr:cNvSpPr>
      </xdr:nvSpPr>
      <xdr:spPr bwMode="auto">
        <a:xfrm>
          <a:off x="5495925" y="9944100"/>
          <a:ext cx="247650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209550</xdr:colOff>
      <xdr:row>58</xdr:row>
      <xdr:rowOff>9525</xdr:rowOff>
    </xdr:from>
    <xdr:to>
      <xdr:col>38</xdr:col>
      <xdr:colOff>57150</xdr:colOff>
      <xdr:row>59</xdr:row>
      <xdr:rowOff>0</xdr:rowOff>
    </xdr:to>
    <xdr:sp macro="" textlink="">
      <xdr:nvSpPr>
        <xdr:cNvPr id="150645" name="Rectangle 203"/>
        <xdr:cNvSpPr>
          <a:spLocks noChangeArrowheads="1"/>
        </xdr:cNvSpPr>
      </xdr:nvSpPr>
      <xdr:spPr bwMode="auto">
        <a:xfrm>
          <a:off x="5495925" y="10115550"/>
          <a:ext cx="24765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209550</xdr:colOff>
      <xdr:row>60</xdr:row>
      <xdr:rowOff>9525</xdr:rowOff>
    </xdr:from>
    <xdr:to>
      <xdr:col>38</xdr:col>
      <xdr:colOff>57150</xdr:colOff>
      <xdr:row>61</xdr:row>
      <xdr:rowOff>0</xdr:rowOff>
    </xdr:to>
    <xdr:sp macro="" textlink="">
      <xdr:nvSpPr>
        <xdr:cNvPr id="150646" name="Rectangle 205"/>
        <xdr:cNvSpPr>
          <a:spLocks noChangeArrowheads="1"/>
        </xdr:cNvSpPr>
      </xdr:nvSpPr>
      <xdr:spPr bwMode="auto">
        <a:xfrm>
          <a:off x="5495925" y="10306050"/>
          <a:ext cx="247650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209550</xdr:colOff>
      <xdr:row>62</xdr:row>
      <xdr:rowOff>9525</xdr:rowOff>
    </xdr:from>
    <xdr:to>
      <xdr:col>38</xdr:col>
      <xdr:colOff>57150</xdr:colOff>
      <xdr:row>63</xdr:row>
      <xdr:rowOff>0</xdr:rowOff>
    </xdr:to>
    <xdr:sp macro="" textlink="">
      <xdr:nvSpPr>
        <xdr:cNvPr id="150647" name="Rectangle 207"/>
        <xdr:cNvSpPr>
          <a:spLocks noChangeArrowheads="1"/>
        </xdr:cNvSpPr>
      </xdr:nvSpPr>
      <xdr:spPr bwMode="auto">
        <a:xfrm>
          <a:off x="5495925" y="10487025"/>
          <a:ext cx="24765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209550</xdr:colOff>
      <xdr:row>64</xdr:row>
      <xdr:rowOff>19050</xdr:rowOff>
    </xdr:from>
    <xdr:to>
      <xdr:col>38</xdr:col>
      <xdr:colOff>57150</xdr:colOff>
      <xdr:row>65</xdr:row>
      <xdr:rowOff>0</xdr:rowOff>
    </xdr:to>
    <xdr:sp macro="" textlink="">
      <xdr:nvSpPr>
        <xdr:cNvPr id="150648" name="Rectangle 209"/>
        <xdr:cNvSpPr>
          <a:spLocks noChangeArrowheads="1"/>
        </xdr:cNvSpPr>
      </xdr:nvSpPr>
      <xdr:spPr bwMode="auto">
        <a:xfrm>
          <a:off x="5495925" y="10687050"/>
          <a:ext cx="247650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209550</xdr:colOff>
      <xdr:row>66</xdr:row>
      <xdr:rowOff>19050</xdr:rowOff>
    </xdr:from>
    <xdr:to>
      <xdr:col>38</xdr:col>
      <xdr:colOff>57150</xdr:colOff>
      <xdr:row>67</xdr:row>
      <xdr:rowOff>0</xdr:rowOff>
    </xdr:to>
    <xdr:sp macro="" textlink="">
      <xdr:nvSpPr>
        <xdr:cNvPr id="150649" name="Rectangle 211"/>
        <xdr:cNvSpPr>
          <a:spLocks noChangeArrowheads="1"/>
        </xdr:cNvSpPr>
      </xdr:nvSpPr>
      <xdr:spPr bwMode="auto">
        <a:xfrm>
          <a:off x="5495925" y="10858500"/>
          <a:ext cx="24765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54</xdr:row>
      <xdr:rowOff>28575</xdr:rowOff>
    </xdr:from>
    <xdr:to>
      <xdr:col>51</xdr:col>
      <xdr:colOff>0</xdr:colOff>
      <xdr:row>55</xdr:row>
      <xdr:rowOff>0</xdr:rowOff>
    </xdr:to>
    <xdr:sp macro="" textlink="">
      <xdr:nvSpPr>
        <xdr:cNvPr id="150650" name="Rectangle 213"/>
        <xdr:cNvSpPr>
          <a:spLocks noChangeArrowheads="1"/>
        </xdr:cNvSpPr>
      </xdr:nvSpPr>
      <xdr:spPr bwMode="auto">
        <a:xfrm>
          <a:off x="6886575" y="9753600"/>
          <a:ext cx="20955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56</xdr:row>
      <xdr:rowOff>28575</xdr:rowOff>
    </xdr:from>
    <xdr:to>
      <xdr:col>51</xdr:col>
      <xdr:colOff>0</xdr:colOff>
      <xdr:row>57</xdr:row>
      <xdr:rowOff>0</xdr:rowOff>
    </xdr:to>
    <xdr:sp macro="" textlink="">
      <xdr:nvSpPr>
        <xdr:cNvPr id="150651" name="Rectangle 215"/>
        <xdr:cNvSpPr>
          <a:spLocks noChangeArrowheads="1"/>
        </xdr:cNvSpPr>
      </xdr:nvSpPr>
      <xdr:spPr bwMode="auto">
        <a:xfrm>
          <a:off x="6886575" y="9953625"/>
          <a:ext cx="209550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58</xdr:row>
      <xdr:rowOff>28575</xdr:rowOff>
    </xdr:from>
    <xdr:to>
      <xdr:col>51</xdr:col>
      <xdr:colOff>0</xdr:colOff>
      <xdr:row>59</xdr:row>
      <xdr:rowOff>0</xdr:rowOff>
    </xdr:to>
    <xdr:sp macro="" textlink="">
      <xdr:nvSpPr>
        <xdr:cNvPr id="150652" name="Rectangle 217"/>
        <xdr:cNvSpPr>
          <a:spLocks noChangeArrowheads="1"/>
        </xdr:cNvSpPr>
      </xdr:nvSpPr>
      <xdr:spPr bwMode="auto">
        <a:xfrm>
          <a:off x="6886575" y="10134600"/>
          <a:ext cx="209550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60</xdr:row>
      <xdr:rowOff>28575</xdr:rowOff>
    </xdr:from>
    <xdr:to>
      <xdr:col>51</xdr:col>
      <xdr:colOff>0</xdr:colOff>
      <xdr:row>61</xdr:row>
      <xdr:rowOff>0</xdr:rowOff>
    </xdr:to>
    <xdr:sp macro="" textlink="">
      <xdr:nvSpPr>
        <xdr:cNvPr id="150653" name="Rectangle 219"/>
        <xdr:cNvSpPr>
          <a:spLocks noChangeArrowheads="1"/>
        </xdr:cNvSpPr>
      </xdr:nvSpPr>
      <xdr:spPr bwMode="auto">
        <a:xfrm>
          <a:off x="6886575" y="10325100"/>
          <a:ext cx="209550" cy="1143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62</xdr:row>
      <xdr:rowOff>28575</xdr:rowOff>
    </xdr:from>
    <xdr:to>
      <xdr:col>51</xdr:col>
      <xdr:colOff>0</xdr:colOff>
      <xdr:row>63</xdr:row>
      <xdr:rowOff>0</xdr:rowOff>
    </xdr:to>
    <xdr:sp macro="" textlink="">
      <xdr:nvSpPr>
        <xdr:cNvPr id="150654" name="Rectangle 221"/>
        <xdr:cNvSpPr>
          <a:spLocks noChangeArrowheads="1"/>
        </xdr:cNvSpPr>
      </xdr:nvSpPr>
      <xdr:spPr bwMode="auto">
        <a:xfrm>
          <a:off x="6886575" y="10506075"/>
          <a:ext cx="209550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64</xdr:row>
      <xdr:rowOff>28575</xdr:rowOff>
    </xdr:from>
    <xdr:to>
      <xdr:col>51</xdr:col>
      <xdr:colOff>0</xdr:colOff>
      <xdr:row>65</xdr:row>
      <xdr:rowOff>0</xdr:rowOff>
    </xdr:to>
    <xdr:sp macro="" textlink="">
      <xdr:nvSpPr>
        <xdr:cNvPr id="150655" name="Rectangle 223"/>
        <xdr:cNvSpPr>
          <a:spLocks noChangeArrowheads="1"/>
        </xdr:cNvSpPr>
      </xdr:nvSpPr>
      <xdr:spPr bwMode="auto">
        <a:xfrm>
          <a:off x="6886575" y="10696575"/>
          <a:ext cx="209550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66</xdr:row>
      <xdr:rowOff>28575</xdr:rowOff>
    </xdr:from>
    <xdr:to>
      <xdr:col>51</xdr:col>
      <xdr:colOff>0</xdr:colOff>
      <xdr:row>67</xdr:row>
      <xdr:rowOff>0</xdr:rowOff>
    </xdr:to>
    <xdr:sp macro="" textlink="">
      <xdr:nvSpPr>
        <xdr:cNvPr id="150656" name="Rectangle 225"/>
        <xdr:cNvSpPr>
          <a:spLocks noChangeArrowheads="1"/>
        </xdr:cNvSpPr>
      </xdr:nvSpPr>
      <xdr:spPr bwMode="auto">
        <a:xfrm>
          <a:off x="6886575" y="10868025"/>
          <a:ext cx="209550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68</xdr:row>
      <xdr:rowOff>28575</xdr:rowOff>
    </xdr:from>
    <xdr:to>
      <xdr:col>51</xdr:col>
      <xdr:colOff>0</xdr:colOff>
      <xdr:row>69</xdr:row>
      <xdr:rowOff>0</xdr:rowOff>
    </xdr:to>
    <xdr:sp macro="" textlink="">
      <xdr:nvSpPr>
        <xdr:cNvPr id="150657" name="Rectangle 227"/>
        <xdr:cNvSpPr>
          <a:spLocks noChangeArrowheads="1"/>
        </xdr:cNvSpPr>
      </xdr:nvSpPr>
      <xdr:spPr bwMode="auto">
        <a:xfrm>
          <a:off x="6886575" y="11049000"/>
          <a:ext cx="209550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70</xdr:row>
      <xdr:rowOff>28575</xdr:rowOff>
    </xdr:from>
    <xdr:to>
      <xdr:col>51</xdr:col>
      <xdr:colOff>0</xdr:colOff>
      <xdr:row>71</xdr:row>
      <xdr:rowOff>0</xdr:rowOff>
    </xdr:to>
    <xdr:sp macro="" textlink="">
      <xdr:nvSpPr>
        <xdr:cNvPr id="150658" name="Rectangle 229"/>
        <xdr:cNvSpPr>
          <a:spLocks noChangeArrowheads="1"/>
        </xdr:cNvSpPr>
      </xdr:nvSpPr>
      <xdr:spPr bwMode="auto">
        <a:xfrm>
          <a:off x="6886575" y="11239500"/>
          <a:ext cx="209550" cy="1143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72</xdr:row>
      <xdr:rowOff>28575</xdr:rowOff>
    </xdr:from>
    <xdr:to>
      <xdr:col>51</xdr:col>
      <xdr:colOff>0</xdr:colOff>
      <xdr:row>73</xdr:row>
      <xdr:rowOff>0</xdr:rowOff>
    </xdr:to>
    <xdr:sp macro="" textlink="">
      <xdr:nvSpPr>
        <xdr:cNvPr id="150659" name="Rectangle 231"/>
        <xdr:cNvSpPr>
          <a:spLocks noChangeArrowheads="1"/>
        </xdr:cNvSpPr>
      </xdr:nvSpPr>
      <xdr:spPr bwMode="auto">
        <a:xfrm>
          <a:off x="6886575" y="11420475"/>
          <a:ext cx="209550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74</xdr:row>
      <xdr:rowOff>28575</xdr:rowOff>
    </xdr:from>
    <xdr:to>
      <xdr:col>51</xdr:col>
      <xdr:colOff>0</xdr:colOff>
      <xdr:row>75</xdr:row>
      <xdr:rowOff>0</xdr:rowOff>
    </xdr:to>
    <xdr:sp macro="" textlink="">
      <xdr:nvSpPr>
        <xdr:cNvPr id="150660" name="Rectangle 233"/>
        <xdr:cNvSpPr>
          <a:spLocks noChangeArrowheads="1"/>
        </xdr:cNvSpPr>
      </xdr:nvSpPr>
      <xdr:spPr bwMode="auto">
        <a:xfrm>
          <a:off x="6886575" y="11610975"/>
          <a:ext cx="209550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76</xdr:row>
      <xdr:rowOff>28575</xdr:rowOff>
    </xdr:from>
    <xdr:to>
      <xdr:col>51</xdr:col>
      <xdr:colOff>0</xdr:colOff>
      <xdr:row>77</xdr:row>
      <xdr:rowOff>0</xdr:rowOff>
    </xdr:to>
    <xdr:sp macro="" textlink="">
      <xdr:nvSpPr>
        <xdr:cNvPr id="150661" name="Rectangle 235"/>
        <xdr:cNvSpPr>
          <a:spLocks noChangeArrowheads="1"/>
        </xdr:cNvSpPr>
      </xdr:nvSpPr>
      <xdr:spPr bwMode="auto">
        <a:xfrm>
          <a:off x="6886575" y="11801475"/>
          <a:ext cx="209550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48</xdr:col>
      <xdr:colOff>9525</xdr:colOff>
      <xdr:row>78</xdr:row>
      <xdr:rowOff>28575</xdr:rowOff>
    </xdr:from>
    <xdr:to>
      <xdr:col>51</xdr:col>
      <xdr:colOff>0</xdr:colOff>
      <xdr:row>79</xdr:row>
      <xdr:rowOff>0</xdr:rowOff>
    </xdr:to>
    <xdr:sp macro="" textlink="">
      <xdr:nvSpPr>
        <xdr:cNvPr id="150662" name="Rectangle 237"/>
        <xdr:cNvSpPr>
          <a:spLocks noChangeArrowheads="1"/>
        </xdr:cNvSpPr>
      </xdr:nvSpPr>
      <xdr:spPr bwMode="auto">
        <a:xfrm>
          <a:off x="6886575" y="11982450"/>
          <a:ext cx="209550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55</xdr:col>
      <xdr:colOff>9525</xdr:colOff>
      <xdr:row>54</xdr:row>
      <xdr:rowOff>28575</xdr:rowOff>
    </xdr:from>
    <xdr:to>
      <xdr:col>56</xdr:col>
      <xdr:colOff>104775</xdr:colOff>
      <xdr:row>54</xdr:row>
      <xdr:rowOff>171450</xdr:rowOff>
    </xdr:to>
    <xdr:sp macro="" textlink="">
      <xdr:nvSpPr>
        <xdr:cNvPr id="150663" name="Rectangle 239"/>
        <xdr:cNvSpPr>
          <a:spLocks noChangeArrowheads="1"/>
        </xdr:cNvSpPr>
      </xdr:nvSpPr>
      <xdr:spPr bwMode="auto">
        <a:xfrm>
          <a:off x="7791450" y="9753600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55</xdr:col>
      <xdr:colOff>9525</xdr:colOff>
      <xdr:row>56</xdr:row>
      <xdr:rowOff>28575</xdr:rowOff>
    </xdr:from>
    <xdr:to>
      <xdr:col>56</xdr:col>
      <xdr:colOff>104775</xdr:colOff>
      <xdr:row>56</xdr:row>
      <xdr:rowOff>171450</xdr:rowOff>
    </xdr:to>
    <xdr:sp macro="" textlink="">
      <xdr:nvSpPr>
        <xdr:cNvPr id="150664" name="Rectangle 241"/>
        <xdr:cNvSpPr>
          <a:spLocks noChangeArrowheads="1"/>
        </xdr:cNvSpPr>
      </xdr:nvSpPr>
      <xdr:spPr bwMode="auto">
        <a:xfrm>
          <a:off x="7791450" y="9953625"/>
          <a:ext cx="228600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55</xdr:col>
      <xdr:colOff>9525</xdr:colOff>
      <xdr:row>58</xdr:row>
      <xdr:rowOff>28575</xdr:rowOff>
    </xdr:from>
    <xdr:to>
      <xdr:col>56</xdr:col>
      <xdr:colOff>104775</xdr:colOff>
      <xdr:row>58</xdr:row>
      <xdr:rowOff>171450</xdr:rowOff>
    </xdr:to>
    <xdr:sp macro="" textlink="">
      <xdr:nvSpPr>
        <xdr:cNvPr id="150665" name="Rectangle 243"/>
        <xdr:cNvSpPr>
          <a:spLocks noChangeArrowheads="1"/>
        </xdr:cNvSpPr>
      </xdr:nvSpPr>
      <xdr:spPr bwMode="auto">
        <a:xfrm>
          <a:off x="7791450" y="10134600"/>
          <a:ext cx="228600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10</xdr:col>
      <xdr:colOff>9525</xdr:colOff>
      <xdr:row>54</xdr:row>
      <xdr:rowOff>9525</xdr:rowOff>
    </xdr:from>
    <xdr:to>
      <xdr:col>13</xdr:col>
      <xdr:colOff>0</xdr:colOff>
      <xdr:row>54</xdr:row>
      <xdr:rowOff>161925</xdr:rowOff>
    </xdr:to>
    <xdr:sp macro="" textlink="">
      <xdr:nvSpPr>
        <xdr:cNvPr id="150666" name="Rectangle 245"/>
        <xdr:cNvSpPr>
          <a:spLocks noChangeArrowheads="1"/>
        </xdr:cNvSpPr>
      </xdr:nvSpPr>
      <xdr:spPr bwMode="auto">
        <a:xfrm>
          <a:off x="1771650" y="9734550"/>
          <a:ext cx="2381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10</xdr:col>
      <xdr:colOff>9525</xdr:colOff>
      <xdr:row>56</xdr:row>
      <xdr:rowOff>9525</xdr:rowOff>
    </xdr:from>
    <xdr:to>
      <xdr:col>13</xdr:col>
      <xdr:colOff>0</xdr:colOff>
      <xdr:row>57</xdr:row>
      <xdr:rowOff>0</xdr:rowOff>
    </xdr:to>
    <xdr:sp macro="" textlink="">
      <xdr:nvSpPr>
        <xdr:cNvPr id="150667" name="Rectangle 246"/>
        <xdr:cNvSpPr>
          <a:spLocks noChangeArrowheads="1"/>
        </xdr:cNvSpPr>
      </xdr:nvSpPr>
      <xdr:spPr bwMode="auto">
        <a:xfrm>
          <a:off x="1771650" y="9934575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11</xdr:col>
      <xdr:colOff>9525</xdr:colOff>
      <xdr:row>62</xdr:row>
      <xdr:rowOff>0</xdr:rowOff>
    </xdr:from>
    <xdr:to>
      <xdr:col>12</xdr:col>
      <xdr:colOff>66675</xdr:colOff>
      <xdr:row>63</xdr:row>
      <xdr:rowOff>0</xdr:rowOff>
    </xdr:to>
    <xdr:sp macro="" textlink="">
      <xdr:nvSpPr>
        <xdr:cNvPr id="150668" name="Rectangle 254"/>
        <xdr:cNvSpPr>
          <a:spLocks noChangeArrowheads="1"/>
        </xdr:cNvSpPr>
      </xdr:nvSpPr>
      <xdr:spPr bwMode="auto">
        <a:xfrm>
          <a:off x="1819275" y="10477500"/>
          <a:ext cx="1714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11</xdr:col>
      <xdr:colOff>9525</xdr:colOff>
      <xdr:row>64</xdr:row>
      <xdr:rowOff>0</xdr:rowOff>
    </xdr:from>
    <xdr:to>
      <xdr:col>12</xdr:col>
      <xdr:colOff>66675</xdr:colOff>
      <xdr:row>65</xdr:row>
      <xdr:rowOff>0</xdr:rowOff>
    </xdr:to>
    <xdr:sp macro="" textlink="">
      <xdr:nvSpPr>
        <xdr:cNvPr id="150669" name="Rectangle 255"/>
        <xdr:cNvSpPr>
          <a:spLocks noChangeArrowheads="1"/>
        </xdr:cNvSpPr>
      </xdr:nvSpPr>
      <xdr:spPr bwMode="auto">
        <a:xfrm>
          <a:off x="1819275" y="10668000"/>
          <a:ext cx="1714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</xdr:col>
      <xdr:colOff>9525</xdr:colOff>
      <xdr:row>51</xdr:row>
      <xdr:rowOff>0</xdr:rowOff>
    </xdr:from>
    <xdr:to>
      <xdr:col>58</xdr:col>
      <xdr:colOff>0</xdr:colOff>
      <xdr:row>79</xdr:row>
      <xdr:rowOff>0</xdr:rowOff>
    </xdr:to>
    <xdr:sp macro="" textlink="">
      <xdr:nvSpPr>
        <xdr:cNvPr id="150670" name="AutoShape 257"/>
        <xdr:cNvSpPr>
          <a:spLocks noChangeArrowheads="1"/>
        </xdr:cNvSpPr>
      </xdr:nvSpPr>
      <xdr:spPr bwMode="auto">
        <a:xfrm>
          <a:off x="295275" y="9344025"/>
          <a:ext cx="7886700" cy="2771775"/>
        </a:xfrm>
        <a:prstGeom prst="roundRect">
          <a:avLst>
            <a:gd name="adj" fmla="val 2676"/>
          </a:avLst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51</xdr:col>
      <xdr:colOff>95250</xdr:colOff>
      <xdr:row>61</xdr:row>
      <xdr:rowOff>0</xdr:rowOff>
    </xdr:from>
    <xdr:to>
      <xdr:col>57</xdr:col>
      <xdr:colOff>19050</xdr:colOff>
      <xdr:row>61</xdr:row>
      <xdr:rowOff>0</xdr:rowOff>
    </xdr:to>
    <xdr:sp macro="" textlink="">
      <xdr:nvSpPr>
        <xdr:cNvPr id="150671" name="Line 258"/>
        <xdr:cNvSpPr>
          <a:spLocks noChangeShapeType="1"/>
        </xdr:cNvSpPr>
      </xdr:nvSpPr>
      <xdr:spPr bwMode="auto">
        <a:xfrm>
          <a:off x="7191375" y="10439400"/>
          <a:ext cx="8572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51</xdr:col>
      <xdr:colOff>76200</xdr:colOff>
      <xdr:row>63</xdr:row>
      <xdr:rowOff>0</xdr:rowOff>
    </xdr:from>
    <xdr:to>
      <xdr:col>57</xdr:col>
      <xdr:colOff>9525</xdr:colOff>
      <xdr:row>63</xdr:row>
      <xdr:rowOff>0</xdr:rowOff>
    </xdr:to>
    <xdr:sp macro="" textlink="">
      <xdr:nvSpPr>
        <xdr:cNvPr id="150672" name="Line 259"/>
        <xdr:cNvSpPr>
          <a:spLocks noChangeShapeType="1"/>
        </xdr:cNvSpPr>
      </xdr:nvSpPr>
      <xdr:spPr bwMode="auto">
        <a:xfrm>
          <a:off x="7172325" y="10629900"/>
          <a:ext cx="8667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51</xdr:col>
      <xdr:colOff>85725</xdr:colOff>
      <xdr:row>65</xdr:row>
      <xdr:rowOff>0</xdr:rowOff>
    </xdr:from>
    <xdr:to>
      <xdr:col>57</xdr:col>
      <xdr:colOff>19050</xdr:colOff>
      <xdr:row>65</xdr:row>
      <xdr:rowOff>0</xdr:rowOff>
    </xdr:to>
    <xdr:sp macro="" textlink="">
      <xdr:nvSpPr>
        <xdr:cNvPr id="150673" name="Line 260"/>
        <xdr:cNvSpPr>
          <a:spLocks noChangeShapeType="1"/>
        </xdr:cNvSpPr>
      </xdr:nvSpPr>
      <xdr:spPr bwMode="auto">
        <a:xfrm>
          <a:off x="7181850" y="10820400"/>
          <a:ext cx="8667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51</xdr:col>
      <xdr:colOff>95250</xdr:colOff>
      <xdr:row>66</xdr:row>
      <xdr:rowOff>152400</xdr:rowOff>
    </xdr:from>
    <xdr:to>
      <xdr:col>57</xdr:col>
      <xdr:colOff>19050</xdr:colOff>
      <xdr:row>66</xdr:row>
      <xdr:rowOff>152400</xdr:rowOff>
    </xdr:to>
    <xdr:sp macro="" textlink="">
      <xdr:nvSpPr>
        <xdr:cNvPr id="150674" name="Line 261"/>
        <xdr:cNvSpPr>
          <a:spLocks noChangeShapeType="1"/>
        </xdr:cNvSpPr>
      </xdr:nvSpPr>
      <xdr:spPr bwMode="auto">
        <a:xfrm>
          <a:off x="7191375" y="10991850"/>
          <a:ext cx="8572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51</xdr:col>
      <xdr:colOff>104775</xdr:colOff>
      <xdr:row>69</xdr:row>
      <xdr:rowOff>9525</xdr:rowOff>
    </xdr:from>
    <xdr:to>
      <xdr:col>57</xdr:col>
      <xdr:colOff>28575</xdr:colOff>
      <xdr:row>69</xdr:row>
      <xdr:rowOff>9525</xdr:rowOff>
    </xdr:to>
    <xdr:sp macro="" textlink="">
      <xdr:nvSpPr>
        <xdr:cNvPr id="150675" name="Line 262"/>
        <xdr:cNvSpPr>
          <a:spLocks noChangeShapeType="1"/>
        </xdr:cNvSpPr>
      </xdr:nvSpPr>
      <xdr:spPr bwMode="auto">
        <a:xfrm>
          <a:off x="7200900" y="11182350"/>
          <a:ext cx="8572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51</xdr:col>
      <xdr:colOff>95250</xdr:colOff>
      <xdr:row>71</xdr:row>
      <xdr:rowOff>19050</xdr:rowOff>
    </xdr:from>
    <xdr:to>
      <xdr:col>57</xdr:col>
      <xdr:colOff>19050</xdr:colOff>
      <xdr:row>71</xdr:row>
      <xdr:rowOff>19050</xdr:rowOff>
    </xdr:to>
    <xdr:sp macro="" textlink="">
      <xdr:nvSpPr>
        <xdr:cNvPr id="150676" name="Line 263"/>
        <xdr:cNvSpPr>
          <a:spLocks noChangeShapeType="1"/>
        </xdr:cNvSpPr>
      </xdr:nvSpPr>
      <xdr:spPr bwMode="auto">
        <a:xfrm>
          <a:off x="7191375" y="11372850"/>
          <a:ext cx="8572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51</xdr:col>
      <xdr:colOff>95250</xdr:colOff>
      <xdr:row>73</xdr:row>
      <xdr:rowOff>9525</xdr:rowOff>
    </xdr:from>
    <xdr:to>
      <xdr:col>57</xdr:col>
      <xdr:colOff>19050</xdr:colOff>
      <xdr:row>73</xdr:row>
      <xdr:rowOff>9525</xdr:rowOff>
    </xdr:to>
    <xdr:sp macro="" textlink="">
      <xdr:nvSpPr>
        <xdr:cNvPr id="150677" name="Line 264"/>
        <xdr:cNvSpPr>
          <a:spLocks noChangeShapeType="1"/>
        </xdr:cNvSpPr>
      </xdr:nvSpPr>
      <xdr:spPr bwMode="auto">
        <a:xfrm>
          <a:off x="7191375" y="11563350"/>
          <a:ext cx="8572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51</xdr:col>
      <xdr:colOff>95250</xdr:colOff>
      <xdr:row>75</xdr:row>
      <xdr:rowOff>9525</xdr:rowOff>
    </xdr:from>
    <xdr:to>
      <xdr:col>57</xdr:col>
      <xdr:colOff>19050</xdr:colOff>
      <xdr:row>75</xdr:row>
      <xdr:rowOff>9525</xdr:rowOff>
    </xdr:to>
    <xdr:sp macro="" textlink="">
      <xdr:nvSpPr>
        <xdr:cNvPr id="150678" name="Line 265"/>
        <xdr:cNvSpPr>
          <a:spLocks noChangeShapeType="1"/>
        </xdr:cNvSpPr>
      </xdr:nvSpPr>
      <xdr:spPr bwMode="auto">
        <a:xfrm>
          <a:off x="7191375" y="11744325"/>
          <a:ext cx="8572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51</xdr:col>
      <xdr:colOff>95250</xdr:colOff>
      <xdr:row>77</xdr:row>
      <xdr:rowOff>9525</xdr:rowOff>
    </xdr:from>
    <xdr:to>
      <xdr:col>57</xdr:col>
      <xdr:colOff>19050</xdr:colOff>
      <xdr:row>77</xdr:row>
      <xdr:rowOff>9525</xdr:rowOff>
    </xdr:to>
    <xdr:sp macro="" textlink="">
      <xdr:nvSpPr>
        <xdr:cNvPr id="150679" name="Line 267"/>
        <xdr:cNvSpPr>
          <a:spLocks noChangeShapeType="1"/>
        </xdr:cNvSpPr>
      </xdr:nvSpPr>
      <xdr:spPr bwMode="auto">
        <a:xfrm>
          <a:off x="7191375" y="11934825"/>
          <a:ext cx="8572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35</xdr:col>
      <xdr:colOff>57150</xdr:colOff>
      <xdr:row>68</xdr:row>
      <xdr:rowOff>9525</xdr:rowOff>
    </xdr:from>
    <xdr:to>
      <xdr:col>38</xdr:col>
      <xdr:colOff>57150</xdr:colOff>
      <xdr:row>69</xdr:row>
      <xdr:rowOff>9525</xdr:rowOff>
    </xdr:to>
    <xdr:sp macro="" textlink="">
      <xdr:nvSpPr>
        <xdr:cNvPr id="150680" name="Rectangle 268"/>
        <xdr:cNvSpPr>
          <a:spLocks noChangeArrowheads="1"/>
        </xdr:cNvSpPr>
      </xdr:nvSpPr>
      <xdr:spPr bwMode="auto">
        <a:xfrm>
          <a:off x="5562600" y="11029950"/>
          <a:ext cx="18097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35</xdr:col>
      <xdr:colOff>57150</xdr:colOff>
      <xdr:row>70</xdr:row>
      <xdr:rowOff>9525</xdr:rowOff>
    </xdr:from>
    <xdr:to>
      <xdr:col>38</xdr:col>
      <xdr:colOff>57150</xdr:colOff>
      <xdr:row>71</xdr:row>
      <xdr:rowOff>19050</xdr:rowOff>
    </xdr:to>
    <xdr:sp macro="" textlink="">
      <xdr:nvSpPr>
        <xdr:cNvPr id="150681" name="Rectangle 269"/>
        <xdr:cNvSpPr>
          <a:spLocks noChangeArrowheads="1"/>
        </xdr:cNvSpPr>
      </xdr:nvSpPr>
      <xdr:spPr bwMode="auto">
        <a:xfrm>
          <a:off x="5562600" y="11220450"/>
          <a:ext cx="18097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35</xdr:col>
      <xdr:colOff>47625</xdr:colOff>
      <xdr:row>72</xdr:row>
      <xdr:rowOff>28575</xdr:rowOff>
    </xdr:from>
    <xdr:to>
      <xdr:col>39</xdr:col>
      <xdr:colOff>0</xdr:colOff>
      <xdr:row>72</xdr:row>
      <xdr:rowOff>152400</xdr:rowOff>
    </xdr:to>
    <xdr:sp macro="" textlink="">
      <xdr:nvSpPr>
        <xdr:cNvPr id="150682" name="Rectangle 271"/>
        <xdr:cNvSpPr>
          <a:spLocks noChangeArrowheads="1"/>
        </xdr:cNvSpPr>
      </xdr:nvSpPr>
      <xdr:spPr bwMode="auto">
        <a:xfrm>
          <a:off x="5553075" y="11420475"/>
          <a:ext cx="200025" cy="1238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35</xdr:col>
      <xdr:colOff>0</xdr:colOff>
      <xdr:row>74</xdr:row>
      <xdr:rowOff>0</xdr:rowOff>
    </xdr:from>
    <xdr:to>
      <xdr:col>39</xdr:col>
      <xdr:colOff>0</xdr:colOff>
      <xdr:row>75</xdr:row>
      <xdr:rowOff>0</xdr:rowOff>
    </xdr:to>
    <xdr:sp macro="" textlink="">
      <xdr:nvSpPr>
        <xdr:cNvPr id="150683" name="Rectangle 272"/>
        <xdr:cNvSpPr>
          <a:spLocks noChangeArrowheads="1"/>
        </xdr:cNvSpPr>
      </xdr:nvSpPr>
      <xdr:spPr bwMode="auto">
        <a:xfrm>
          <a:off x="5505450" y="11582400"/>
          <a:ext cx="2476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26</xdr:col>
      <xdr:colOff>180975</xdr:colOff>
      <xdr:row>76</xdr:row>
      <xdr:rowOff>142875</xdr:rowOff>
    </xdr:from>
    <xdr:to>
      <xdr:col>34</xdr:col>
      <xdr:colOff>142875</xdr:colOff>
      <xdr:row>76</xdr:row>
      <xdr:rowOff>142875</xdr:rowOff>
    </xdr:to>
    <xdr:sp macro="" textlink="">
      <xdr:nvSpPr>
        <xdr:cNvPr id="150684" name="Line 273"/>
        <xdr:cNvSpPr>
          <a:spLocks noChangeShapeType="1"/>
        </xdr:cNvSpPr>
      </xdr:nvSpPr>
      <xdr:spPr bwMode="auto">
        <a:xfrm>
          <a:off x="4086225" y="11915775"/>
          <a:ext cx="13430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35</xdr:col>
      <xdr:colOff>57150</xdr:colOff>
      <xdr:row>76</xdr:row>
      <xdr:rowOff>0</xdr:rowOff>
    </xdr:from>
    <xdr:to>
      <xdr:col>38</xdr:col>
      <xdr:colOff>57150</xdr:colOff>
      <xdr:row>76</xdr:row>
      <xdr:rowOff>142875</xdr:rowOff>
    </xdr:to>
    <xdr:sp macro="" textlink="">
      <xdr:nvSpPr>
        <xdr:cNvPr id="150685" name="Rectangle 274"/>
        <xdr:cNvSpPr>
          <a:spLocks noChangeArrowheads="1"/>
        </xdr:cNvSpPr>
      </xdr:nvSpPr>
      <xdr:spPr bwMode="auto">
        <a:xfrm>
          <a:off x="5562600" y="11772900"/>
          <a:ext cx="18097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35</xdr:col>
      <xdr:colOff>57150</xdr:colOff>
      <xdr:row>78</xdr:row>
      <xdr:rowOff>0</xdr:rowOff>
    </xdr:from>
    <xdr:to>
      <xdr:col>38</xdr:col>
      <xdr:colOff>57150</xdr:colOff>
      <xdr:row>78</xdr:row>
      <xdr:rowOff>152400</xdr:rowOff>
    </xdr:to>
    <xdr:sp macro="" textlink="">
      <xdr:nvSpPr>
        <xdr:cNvPr id="150686" name="Rectangle 275"/>
        <xdr:cNvSpPr>
          <a:spLocks noChangeArrowheads="1"/>
        </xdr:cNvSpPr>
      </xdr:nvSpPr>
      <xdr:spPr bwMode="auto">
        <a:xfrm>
          <a:off x="5562600" y="11953875"/>
          <a:ext cx="18097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24</xdr:col>
      <xdr:colOff>28575</xdr:colOff>
      <xdr:row>68</xdr:row>
      <xdr:rowOff>9525</xdr:rowOff>
    </xdr:from>
    <xdr:to>
      <xdr:col>26</xdr:col>
      <xdr:colOff>28575</xdr:colOff>
      <xdr:row>69</xdr:row>
      <xdr:rowOff>0</xdr:rowOff>
    </xdr:to>
    <xdr:sp macro="" textlink="">
      <xdr:nvSpPr>
        <xdr:cNvPr id="150687" name="Rectangle 277"/>
        <xdr:cNvSpPr>
          <a:spLocks noChangeArrowheads="1"/>
        </xdr:cNvSpPr>
      </xdr:nvSpPr>
      <xdr:spPr bwMode="auto">
        <a:xfrm>
          <a:off x="3686175" y="11029950"/>
          <a:ext cx="24765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24</xdr:col>
      <xdr:colOff>28575</xdr:colOff>
      <xdr:row>70</xdr:row>
      <xdr:rowOff>0</xdr:rowOff>
    </xdr:from>
    <xdr:to>
      <xdr:col>26</xdr:col>
      <xdr:colOff>28575</xdr:colOff>
      <xdr:row>71</xdr:row>
      <xdr:rowOff>9525</xdr:rowOff>
    </xdr:to>
    <xdr:sp macro="" textlink="">
      <xdr:nvSpPr>
        <xdr:cNvPr id="150688" name="Rectangle 278"/>
        <xdr:cNvSpPr>
          <a:spLocks noChangeArrowheads="1"/>
        </xdr:cNvSpPr>
      </xdr:nvSpPr>
      <xdr:spPr bwMode="auto">
        <a:xfrm>
          <a:off x="3686175" y="11210925"/>
          <a:ext cx="2476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24</xdr:col>
      <xdr:colOff>28575</xdr:colOff>
      <xdr:row>72</xdr:row>
      <xdr:rowOff>9525</xdr:rowOff>
    </xdr:from>
    <xdr:to>
      <xdr:col>26</xdr:col>
      <xdr:colOff>28575</xdr:colOff>
      <xdr:row>72</xdr:row>
      <xdr:rowOff>152400</xdr:rowOff>
    </xdr:to>
    <xdr:sp macro="" textlink="">
      <xdr:nvSpPr>
        <xdr:cNvPr id="150689" name="Rectangle 279"/>
        <xdr:cNvSpPr>
          <a:spLocks noChangeArrowheads="1"/>
        </xdr:cNvSpPr>
      </xdr:nvSpPr>
      <xdr:spPr bwMode="auto">
        <a:xfrm>
          <a:off x="3686175" y="11401425"/>
          <a:ext cx="24765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24</xdr:col>
      <xdr:colOff>28575</xdr:colOff>
      <xdr:row>74</xdr:row>
      <xdr:rowOff>0</xdr:rowOff>
    </xdr:from>
    <xdr:to>
      <xdr:col>26</xdr:col>
      <xdr:colOff>28575</xdr:colOff>
      <xdr:row>75</xdr:row>
      <xdr:rowOff>0</xdr:rowOff>
    </xdr:to>
    <xdr:sp macro="" textlink="">
      <xdr:nvSpPr>
        <xdr:cNvPr id="150690" name="Rectangle 280"/>
        <xdr:cNvSpPr>
          <a:spLocks noChangeArrowheads="1"/>
        </xdr:cNvSpPr>
      </xdr:nvSpPr>
      <xdr:spPr bwMode="auto">
        <a:xfrm>
          <a:off x="3686175" y="11582400"/>
          <a:ext cx="2476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24</xdr:col>
      <xdr:colOff>28575</xdr:colOff>
      <xdr:row>76</xdr:row>
      <xdr:rowOff>0</xdr:rowOff>
    </xdr:from>
    <xdr:to>
      <xdr:col>26</xdr:col>
      <xdr:colOff>28575</xdr:colOff>
      <xdr:row>76</xdr:row>
      <xdr:rowOff>142875</xdr:rowOff>
    </xdr:to>
    <xdr:sp macro="" textlink="">
      <xdr:nvSpPr>
        <xdr:cNvPr id="150691" name="Rectangle 281"/>
        <xdr:cNvSpPr>
          <a:spLocks noChangeArrowheads="1"/>
        </xdr:cNvSpPr>
      </xdr:nvSpPr>
      <xdr:spPr bwMode="auto">
        <a:xfrm>
          <a:off x="3686175" y="11772900"/>
          <a:ext cx="24765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24</xdr:col>
      <xdr:colOff>28575</xdr:colOff>
      <xdr:row>78</xdr:row>
      <xdr:rowOff>0</xdr:rowOff>
    </xdr:from>
    <xdr:to>
      <xdr:col>26</xdr:col>
      <xdr:colOff>28575</xdr:colOff>
      <xdr:row>78</xdr:row>
      <xdr:rowOff>152400</xdr:rowOff>
    </xdr:to>
    <xdr:sp macro="" textlink="">
      <xdr:nvSpPr>
        <xdr:cNvPr id="150692" name="Rectangle 282"/>
        <xdr:cNvSpPr>
          <a:spLocks noChangeArrowheads="1"/>
        </xdr:cNvSpPr>
      </xdr:nvSpPr>
      <xdr:spPr bwMode="auto">
        <a:xfrm>
          <a:off x="3686175" y="11953875"/>
          <a:ext cx="2476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15</xdr:col>
      <xdr:colOff>95250</xdr:colOff>
      <xdr:row>64</xdr:row>
      <xdr:rowOff>152400</xdr:rowOff>
    </xdr:from>
    <xdr:to>
      <xdr:col>23</xdr:col>
      <xdr:colOff>200025</xdr:colOff>
      <xdr:row>64</xdr:row>
      <xdr:rowOff>152400</xdr:rowOff>
    </xdr:to>
    <xdr:sp macro="" textlink="">
      <xdr:nvSpPr>
        <xdr:cNvPr id="150693" name="Line 286"/>
        <xdr:cNvSpPr>
          <a:spLocks noChangeShapeType="1"/>
        </xdr:cNvSpPr>
      </xdr:nvSpPr>
      <xdr:spPr bwMode="auto">
        <a:xfrm>
          <a:off x="2209800" y="10820400"/>
          <a:ext cx="133350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15</xdr:col>
      <xdr:colOff>95250</xdr:colOff>
      <xdr:row>66</xdr:row>
      <xdr:rowOff>142875</xdr:rowOff>
    </xdr:from>
    <xdr:to>
      <xdr:col>23</xdr:col>
      <xdr:colOff>200025</xdr:colOff>
      <xdr:row>66</xdr:row>
      <xdr:rowOff>142875</xdr:rowOff>
    </xdr:to>
    <xdr:sp macro="" textlink="">
      <xdr:nvSpPr>
        <xdr:cNvPr id="150694" name="Line 287"/>
        <xdr:cNvSpPr>
          <a:spLocks noChangeShapeType="1"/>
        </xdr:cNvSpPr>
      </xdr:nvSpPr>
      <xdr:spPr bwMode="auto">
        <a:xfrm>
          <a:off x="2209800" y="10982325"/>
          <a:ext cx="133350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11</xdr:col>
      <xdr:colOff>19050</xdr:colOff>
      <xdr:row>66</xdr:row>
      <xdr:rowOff>9525</xdr:rowOff>
    </xdr:from>
    <xdr:to>
      <xdr:col>12</xdr:col>
      <xdr:colOff>66675</xdr:colOff>
      <xdr:row>66</xdr:row>
      <xdr:rowOff>152400</xdr:rowOff>
    </xdr:to>
    <xdr:sp macro="" textlink="">
      <xdr:nvSpPr>
        <xdr:cNvPr id="150695" name="Rectangle 289"/>
        <xdr:cNvSpPr>
          <a:spLocks noChangeArrowheads="1"/>
        </xdr:cNvSpPr>
      </xdr:nvSpPr>
      <xdr:spPr bwMode="auto">
        <a:xfrm>
          <a:off x="1828800" y="10848975"/>
          <a:ext cx="1619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11</xdr:col>
      <xdr:colOff>19050</xdr:colOff>
      <xdr:row>68</xdr:row>
      <xdr:rowOff>0</xdr:rowOff>
    </xdr:from>
    <xdr:to>
      <xdr:col>12</xdr:col>
      <xdr:colOff>66675</xdr:colOff>
      <xdr:row>68</xdr:row>
      <xdr:rowOff>142875</xdr:rowOff>
    </xdr:to>
    <xdr:sp macro="" textlink="">
      <xdr:nvSpPr>
        <xdr:cNvPr id="150696" name="Rectangle 290"/>
        <xdr:cNvSpPr>
          <a:spLocks noChangeArrowheads="1"/>
        </xdr:cNvSpPr>
      </xdr:nvSpPr>
      <xdr:spPr bwMode="auto">
        <a:xfrm>
          <a:off x="1828800" y="11020425"/>
          <a:ext cx="1619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11</xdr:col>
      <xdr:colOff>19050</xdr:colOff>
      <xdr:row>69</xdr:row>
      <xdr:rowOff>28575</xdr:rowOff>
    </xdr:from>
    <xdr:to>
      <xdr:col>12</xdr:col>
      <xdr:colOff>66675</xdr:colOff>
      <xdr:row>71</xdr:row>
      <xdr:rowOff>0</xdr:rowOff>
    </xdr:to>
    <xdr:sp macro="" textlink="">
      <xdr:nvSpPr>
        <xdr:cNvPr id="150697" name="Rectangle 291"/>
        <xdr:cNvSpPr>
          <a:spLocks noChangeArrowheads="1"/>
        </xdr:cNvSpPr>
      </xdr:nvSpPr>
      <xdr:spPr bwMode="auto">
        <a:xfrm>
          <a:off x="1828800" y="11201400"/>
          <a:ext cx="1619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11</xdr:col>
      <xdr:colOff>19050</xdr:colOff>
      <xdr:row>72</xdr:row>
      <xdr:rowOff>0</xdr:rowOff>
    </xdr:from>
    <xdr:to>
      <xdr:col>12</xdr:col>
      <xdr:colOff>66675</xdr:colOff>
      <xdr:row>72</xdr:row>
      <xdr:rowOff>142875</xdr:rowOff>
    </xdr:to>
    <xdr:sp macro="" textlink="">
      <xdr:nvSpPr>
        <xdr:cNvPr id="150698" name="Rectangle 292"/>
        <xdr:cNvSpPr>
          <a:spLocks noChangeArrowheads="1"/>
        </xdr:cNvSpPr>
      </xdr:nvSpPr>
      <xdr:spPr bwMode="auto">
        <a:xfrm>
          <a:off x="1828800" y="11391900"/>
          <a:ext cx="1619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11</xdr:col>
      <xdr:colOff>19050</xdr:colOff>
      <xdr:row>73</xdr:row>
      <xdr:rowOff>9525</xdr:rowOff>
    </xdr:from>
    <xdr:to>
      <xdr:col>12</xdr:col>
      <xdr:colOff>66675</xdr:colOff>
      <xdr:row>74</xdr:row>
      <xdr:rowOff>133350</xdr:rowOff>
    </xdr:to>
    <xdr:sp macro="" textlink="">
      <xdr:nvSpPr>
        <xdr:cNvPr id="150699" name="Rectangle 293"/>
        <xdr:cNvSpPr>
          <a:spLocks noChangeArrowheads="1"/>
        </xdr:cNvSpPr>
      </xdr:nvSpPr>
      <xdr:spPr bwMode="auto">
        <a:xfrm>
          <a:off x="1828800" y="11563350"/>
          <a:ext cx="1619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11</xdr:col>
      <xdr:colOff>19050</xdr:colOff>
      <xdr:row>75</xdr:row>
      <xdr:rowOff>28575</xdr:rowOff>
    </xdr:from>
    <xdr:to>
      <xdr:col>12</xdr:col>
      <xdr:colOff>66675</xdr:colOff>
      <xdr:row>76</xdr:row>
      <xdr:rowOff>142875</xdr:rowOff>
    </xdr:to>
    <xdr:sp macro="" textlink="">
      <xdr:nvSpPr>
        <xdr:cNvPr id="150700" name="Rectangle 294"/>
        <xdr:cNvSpPr>
          <a:spLocks noChangeArrowheads="1"/>
        </xdr:cNvSpPr>
      </xdr:nvSpPr>
      <xdr:spPr bwMode="auto">
        <a:xfrm>
          <a:off x="1828800" y="11763375"/>
          <a:ext cx="1619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15</xdr:col>
      <xdr:colOff>133350</xdr:colOff>
      <xdr:row>42</xdr:row>
      <xdr:rowOff>200025</xdr:rowOff>
    </xdr:from>
    <xdr:to>
      <xdr:col>26</xdr:col>
      <xdr:colOff>247650</xdr:colOff>
      <xdr:row>42</xdr:row>
      <xdr:rowOff>200025</xdr:rowOff>
    </xdr:to>
    <xdr:sp macro="" textlink="">
      <xdr:nvSpPr>
        <xdr:cNvPr id="150701" name="Line 296"/>
        <xdr:cNvSpPr>
          <a:spLocks noChangeShapeType="1"/>
        </xdr:cNvSpPr>
      </xdr:nvSpPr>
      <xdr:spPr bwMode="auto">
        <a:xfrm>
          <a:off x="2247900" y="7848600"/>
          <a:ext cx="190500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34</xdr:col>
      <xdr:colOff>19050</xdr:colOff>
      <xdr:row>42</xdr:row>
      <xdr:rowOff>200025</xdr:rowOff>
    </xdr:from>
    <xdr:to>
      <xdr:col>51</xdr:col>
      <xdr:colOff>104775</xdr:colOff>
      <xdr:row>42</xdr:row>
      <xdr:rowOff>200025</xdr:rowOff>
    </xdr:to>
    <xdr:sp macro="" textlink="">
      <xdr:nvSpPr>
        <xdr:cNvPr id="150702" name="Line 297"/>
        <xdr:cNvSpPr>
          <a:spLocks noChangeShapeType="1"/>
        </xdr:cNvSpPr>
      </xdr:nvSpPr>
      <xdr:spPr bwMode="auto">
        <a:xfrm>
          <a:off x="5305425" y="7848600"/>
          <a:ext cx="18954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16</xdr:col>
      <xdr:colOff>0</xdr:colOff>
      <xdr:row>46</xdr:row>
      <xdr:rowOff>9525</xdr:rowOff>
    </xdr:from>
    <xdr:to>
      <xdr:col>34</xdr:col>
      <xdr:colOff>95250</xdr:colOff>
      <xdr:row>46</xdr:row>
      <xdr:rowOff>9525</xdr:rowOff>
    </xdr:to>
    <xdr:sp macro="" textlink="">
      <xdr:nvSpPr>
        <xdr:cNvPr id="150703" name="Line 298"/>
        <xdr:cNvSpPr>
          <a:spLocks noChangeShapeType="1"/>
        </xdr:cNvSpPr>
      </xdr:nvSpPr>
      <xdr:spPr bwMode="auto">
        <a:xfrm>
          <a:off x="2266950" y="8429625"/>
          <a:ext cx="31146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13</xdr:col>
      <xdr:colOff>38100</xdr:colOff>
      <xdr:row>27</xdr:row>
      <xdr:rowOff>0</xdr:rowOff>
    </xdr:from>
    <xdr:to>
      <xdr:col>58</xdr:col>
      <xdr:colOff>0</xdr:colOff>
      <xdr:row>27</xdr:row>
      <xdr:rowOff>0</xdr:rowOff>
    </xdr:to>
    <xdr:sp macro="" textlink="">
      <xdr:nvSpPr>
        <xdr:cNvPr id="150704" name="Line 311"/>
        <xdr:cNvSpPr>
          <a:spLocks noChangeShapeType="1"/>
        </xdr:cNvSpPr>
      </xdr:nvSpPr>
      <xdr:spPr bwMode="auto">
        <a:xfrm>
          <a:off x="2047875" y="4962525"/>
          <a:ext cx="613410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14</xdr:col>
      <xdr:colOff>0</xdr:colOff>
      <xdr:row>31</xdr:row>
      <xdr:rowOff>9525</xdr:rowOff>
    </xdr:from>
    <xdr:to>
      <xdr:col>58</xdr:col>
      <xdr:colOff>9525</xdr:colOff>
      <xdr:row>31</xdr:row>
      <xdr:rowOff>9525</xdr:rowOff>
    </xdr:to>
    <xdr:sp macro="" textlink="">
      <xdr:nvSpPr>
        <xdr:cNvPr id="150705" name="Line 312"/>
        <xdr:cNvSpPr>
          <a:spLocks noChangeShapeType="1"/>
        </xdr:cNvSpPr>
      </xdr:nvSpPr>
      <xdr:spPr bwMode="auto">
        <a:xfrm>
          <a:off x="2057400" y="5534025"/>
          <a:ext cx="613410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14</xdr:col>
      <xdr:colOff>0</xdr:colOff>
      <xdr:row>32</xdr:row>
      <xdr:rowOff>0</xdr:rowOff>
    </xdr:from>
    <xdr:to>
      <xdr:col>58</xdr:col>
      <xdr:colOff>9525</xdr:colOff>
      <xdr:row>32</xdr:row>
      <xdr:rowOff>0</xdr:rowOff>
    </xdr:to>
    <xdr:sp macro="" textlink="">
      <xdr:nvSpPr>
        <xdr:cNvPr id="150706" name="Line 313"/>
        <xdr:cNvSpPr>
          <a:spLocks noChangeShapeType="1"/>
        </xdr:cNvSpPr>
      </xdr:nvSpPr>
      <xdr:spPr bwMode="auto">
        <a:xfrm>
          <a:off x="2057400" y="5800725"/>
          <a:ext cx="613410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27</xdr:col>
      <xdr:colOff>47625</xdr:colOff>
      <xdr:row>42</xdr:row>
      <xdr:rowOff>38100</xdr:rowOff>
    </xdr:from>
    <xdr:to>
      <xdr:col>28</xdr:col>
      <xdr:colOff>95250</xdr:colOff>
      <xdr:row>42</xdr:row>
      <xdr:rowOff>200025</xdr:rowOff>
    </xdr:to>
    <xdr:sp macro="" textlink="">
      <xdr:nvSpPr>
        <xdr:cNvPr id="2362" name="Text Box 314"/>
        <xdr:cNvSpPr txBox="1">
          <a:spLocks noChangeArrowheads="1"/>
        </xdr:cNvSpPr>
      </xdr:nvSpPr>
      <xdr:spPr bwMode="auto">
        <a:xfrm>
          <a:off x="4410075" y="76866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29</xdr:col>
      <xdr:colOff>47625</xdr:colOff>
      <xdr:row>42</xdr:row>
      <xdr:rowOff>38100</xdr:rowOff>
    </xdr:from>
    <xdr:to>
      <xdr:col>30</xdr:col>
      <xdr:colOff>85725</xdr:colOff>
      <xdr:row>42</xdr:row>
      <xdr:rowOff>200025</xdr:rowOff>
    </xdr:to>
    <xdr:sp macro="" textlink="">
      <xdr:nvSpPr>
        <xdr:cNvPr id="2364" name="Text Box 316"/>
        <xdr:cNvSpPr txBox="1">
          <a:spLocks noChangeArrowheads="1"/>
        </xdr:cNvSpPr>
      </xdr:nvSpPr>
      <xdr:spPr bwMode="auto">
        <a:xfrm>
          <a:off x="4657725" y="76866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31</xdr:col>
      <xdr:colOff>9525</xdr:colOff>
      <xdr:row>42</xdr:row>
      <xdr:rowOff>28575</xdr:rowOff>
    </xdr:from>
    <xdr:to>
      <xdr:col>33</xdr:col>
      <xdr:colOff>9525</xdr:colOff>
      <xdr:row>42</xdr:row>
      <xdr:rowOff>171450</xdr:rowOff>
    </xdr:to>
    <xdr:sp macro="" textlink="">
      <xdr:nvSpPr>
        <xdr:cNvPr id="2366" name="Text Box 318"/>
        <xdr:cNvSpPr txBox="1">
          <a:spLocks noChangeArrowheads="1"/>
        </xdr:cNvSpPr>
      </xdr:nvSpPr>
      <xdr:spPr bwMode="auto">
        <a:xfrm>
          <a:off x="4857750" y="7677150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27</xdr:col>
      <xdr:colOff>38100</xdr:colOff>
      <xdr:row>43</xdr:row>
      <xdr:rowOff>0</xdr:rowOff>
    </xdr:from>
    <xdr:to>
      <xdr:col>28</xdr:col>
      <xdr:colOff>85725</xdr:colOff>
      <xdr:row>43</xdr:row>
      <xdr:rowOff>161925</xdr:rowOff>
    </xdr:to>
    <xdr:sp macro="" textlink="">
      <xdr:nvSpPr>
        <xdr:cNvPr id="2368" name="Text Box 320"/>
        <xdr:cNvSpPr txBox="1">
          <a:spLocks noChangeArrowheads="1"/>
        </xdr:cNvSpPr>
      </xdr:nvSpPr>
      <xdr:spPr bwMode="auto">
        <a:xfrm>
          <a:off x="4400550" y="78581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29</xdr:col>
      <xdr:colOff>47625</xdr:colOff>
      <xdr:row>43</xdr:row>
      <xdr:rowOff>0</xdr:rowOff>
    </xdr:from>
    <xdr:to>
      <xdr:col>30</xdr:col>
      <xdr:colOff>85725</xdr:colOff>
      <xdr:row>43</xdr:row>
      <xdr:rowOff>161925</xdr:rowOff>
    </xdr:to>
    <xdr:sp macro="" textlink="">
      <xdr:nvSpPr>
        <xdr:cNvPr id="2369" name="Text Box 321"/>
        <xdr:cNvSpPr txBox="1">
          <a:spLocks noChangeArrowheads="1"/>
        </xdr:cNvSpPr>
      </xdr:nvSpPr>
      <xdr:spPr bwMode="auto">
        <a:xfrm>
          <a:off x="4657725" y="78581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53</xdr:col>
      <xdr:colOff>38100</xdr:colOff>
      <xdr:row>42</xdr:row>
      <xdr:rowOff>38100</xdr:rowOff>
    </xdr:from>
    <xdr:to>
      <xdr:col>53</xdr:col>
      <xdr:colOff>200025</xdr:colOff>
      <xdr:row>42</xdr:row>
      <xdr:rowOff>200025</xdr:rowOff>
    </xdr:to>
    <xdr:sp macro="" textlink="">
      <xdr:nvSpPr>
        <xdr:cNvPr id="2371" name="Text Box 323"/>
        <xdr:cNvSpPr txBox="1">
          <a:spLocks noChangeArrowheads="1"/>
        </xdr:cNvSpPr>
      </xdr:nvSpPr>
      <xdr:spPr bwMode="auto">
        <a:xfrm>
          <a:off x="7467600" y="76866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54</xdr:col>
      <xdr:colOff>47625</xdr:colOff>
      <xdr:row>42</xdr:row>
      <xdr:rowOff>38100</xdr:rowOff>
    </xdr:from>
    <xdr:to>
      <xdr:col>55</xdr:col>
      <xdr:colOff>95250</xdr:colOff>
      <xdr:row>42</xdr:row>
      <xdr:rowOff>200025</xdr:rowOff>
    </xdr:to>
    <xdr:sp macro="" textlink="">
      <xdr:nvSpPr>
        <xdr:cNvPr id="2372" name="Text Box 324"/>
        <xdr:cNvSpPr txBox="1">
          <a:spLocks noChangeArrowheads="1"/>
        </xdr:cNvSpPr>
      </xdr:nvSpPr>
      <xdr:spPr bwMode="auto">
        <a:xfrm>
          <a:off x="7715250" y="76866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53</xdr:col>
      <xdr:colOff>38100</xdr:colOff>
      <xdr:row>43</xdr:row>
      <xdr:rowOff>0</xdr:rowOff>
    </xdr:from>
    <xdr:to>
      <xdr:col>53</xdr:col>
      <xdr:colOff>200025</xdr:colOff>
      <xdr:row>43</xdr:row>
      <xdr:rowOff>161925</xdr:rowOff>
    </xdr:to>
    <xdr:sp macro="" textlink="">
      <xdr:nvSpPr>
        <xdr:cNvPr id="2374" name="Text Box 326"/>
        <xdr:cNvSpPr txBox="1">
          <a:spLocks noChangeArrowheads="1"/>
        </xdr:cNvSpPr>
      </xdr:nvSpPr>
      <xdr:spPr bwMode="auto">
        <a:xfrm>
          <a:off x="7467600" y="78581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54</xdr:col>
      <xdr:colOff>57150</xdr:colOff>
      <xdr:row>43</xdr:row>
      <xdr:rowOff>0</xdr:rowOff>
    </xdr:from>
    <xdr:to>
      <xdr:col>55</xdr:col>
      <xdr:colOff>104775</xdr:colOff>
      <xdr:row>43</xdr:row>
      <xdr:rowOff>161925</xdr:rowOff>
    </xdr:to>
    <xdr:sp macro="" textlink="">
      <xdr:nvSpPr>
        <xdr:cNvPr id="2375" name="Text Box 327"/>
        <xdr:cNvSpPr txBox="1">
          <a:spLocks noChangeArrowheads="1"/>
        </xdr:cNvSpPr>
      </xdr:nvSpPr>
      <xdr:spPr bwMode="auto">
        <a:xfrm>
          <a:off x="7724775" y="78581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1</xdr:col>
      <xdr:colOff>247650</xdr:colOff>
      <xdr:row>26</xdr:row>
      <xdr:rowOff>123825</xdr:rowOff>
    </xdr:from>
    <xdr:to>
      <xdr:col>2</xdr:col>
      <xdr:colOff>171450</xdr:colOff>
      <xdr:row>27</xdr:row>
      <xdr:rowOff>0</xdr:rowOff>
    </xdr:to>
    <xdr:sp macro="" textlink="">
      <xdr:nvSpPr>
        <xdr:cNvPr id="2401" name="Text Box 353"/>
        <xdr:cNvSpPr txBox="1">
          <a:spLocks noChangeArrowheads="1"/>
        </xdr:cNvSpPr>
      </xdr:nvSpPr>
      <xdr:spPr bwMode="auto">
        <a:xfrm>
          <a:off x="533400" y="4829175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0070B8"/>
              </a:solidFill>
              <a:latin typeface="Arial"/>
              <a:cs typeface="Arial"/>
            </a:rPr>
            <a:t>Clásico</a:t>
          </a:r>
        </a:p>
      </xdr:txBody>
    </xdr:sp>
    <xdr:clientData fPrintsWithSheet="0"/>
  </xdr:twoCellAnchor>
  <xdr:twoCellAnchor>
    <xdr:from>
      <xdr:col>31</xdr:col>
      <xdr:colOff>9525</xdr:colOff>
      <xdr:row>43</xdr:row>
      <xdr:rowOff>9525</xdr:rowOff>
    </xdr:from>
    <xdr:to>
      <xdr:col>33</xdr:col>
      <xdr:colOff>9525</xdr:colOff>
      <xdr:row>43</xdr:row>
      <xdr:rowOff>152400</xdr:rowOff>
    </xdr:to>
    <xdr:sp macro="" textlink="">
      <xdr:nvSpPr>
        <xdr:cNvPr id="2402" name="Text Box 354"/>
        <xdr:cNvSpPr txBox="1">
          <a:spLocks noChangeArrowheads="1"/>
        </xdr:cNvSpPr>
      </xdr:nvSpPr>
      <xdr:spPr bwMode="auto">
        <a:xfrm>
          <a:off x="4857750" y="7867650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42</xdr:col>
      <xdr:colOff>95250</xdr:colOff>
      <xdr:row>46</xdr:row>
      <xdr:rowOff>28575</xdr:rowOff>
    </xdr:from>
    <xdr:to>
      <xdr:col>44</xdr:col>
      <xdr:colOff>0</xdr:colOff>
      <xdr:row>46</xdr:row>
      <xdr:rowOff>171450</xdr:rowOff>
    </xdr:to>
    <xdr:sp macro="" textlink="">
      <xdr:nvSpPr>
        <xdr:cNvPr id="2403" name="Text Box 355"/>
        <xdr:cNvSpPr txBox="1">
          <a:spLocks noChangeArrowheads="1"/>
        </xdr:cNvSpPr>
      </xdr:nvSpPr>
      <xdr:spPr bwMode="auto">
        <a:xfrm>
          <a:off x="6086475" y="8448675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42</xdr:col>
      <xdr:colOff>95250</xdr:colOff>
      <xdr:row>45</xdr:row>
      <xdr:rowOff>38100</xdr:rowOff>
    </xdr:from>
    <xdr:to>
      <xdr:col>44</xdr:col>
      <xdr:colOff>0</xdr:colOff>
      <xdr:row>45</xdr:row>
      <xdr:rowOff>180975</xdr:rowOff>
    </xdr:to>
    <xdr:sp macro="" textlink="">
      <xdr:nvSpPr>
        <xdr:cNvPr id="2404" name="Text Box 356"/>
        <xdr:cNvSpPr txBox="1">
          <a:spLocks noChangeArrowheads="1"/>
        </xdr:cNvSpPr>
      </xdr:nvSpPr>
      <xdr:spPr bwMode="auto">
        <a:xfrm>
          <a:off x="6086475" y="8267700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49</xdr:col>
      <xdr:colOff>47625</xdr:colOff>
      <xdr:row>46</xdr:row>
      <xdr:rowOff>38100</xdr:rowOff>
    </xdr:from>
    <xdr:to>
      <xdr:col>52</xdr:col>
      <xdr:colOff>19050</xdr:colOff>
      <xdr:row>46</xdr:row>
      <xdr:rowOff>180975</xdr:rowOff>
    </xdr:to>
    <xdr:sp macro="" textlink="">
      <xdr:nvSpPr>
        <xdr:cNvPr id="2405" name="Text Box 357"/>
        <xdr:cNvSpPr txBox="1">
          <a:spLocks noChangeArrowheads="1"/>
        </xdr:cNvSpPr>
      </xdr:nvSpPr>
      <xdr:spPr bwMode="auto">
        <a:xfrm>
          <a:off x="7000875" y="8458200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49</xdr:col>
      <xdr:colOff>47625</xdr:colOff>
      <xdr:row>45</xdr:row>
      <xdr:rowOff>47625</xdr:rowOff>
    </xdr:from>
    <xdr:to>
      <xdr:col>52</xdr:col>
      <xdr:colOff>19050</xdr:colOff>
      <xdr:row>46</xdr:row>
      <xdr:rowOff>0</xdr:rowOff>
    </xdr:to>
    <xdr:sp macro="" textlink="">
      <xdr:nvSpPr>
        <xdr:cNvPr id="2406" name="Text Box 358"/>
        <xdr:cNvSpPr txBox="1">
          <a:spLocks noChangeArrowheads="1"/>
        </xdr:cNvSpPr>
      </xdr:nvSpPr>
      <xdr:spPr bwMode="auto">
        <a:xfrm>
          <a:off x="7000875" y="8277225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55</xdr:col>
      <xdr:colOff>114300</xdr:colOff>
      <xdr:row>46</xdr:row>
      <xdr:rowOff>38100</xdr:rowOff>
    </xdr:from>
    <xdr:to>
      <xdr:col>57</xdr:col>
      <xdr:colOff>133350</xdr:colOff>
      <xdr:row>46</xdr:row>
      <xdr:rowOff>180975</xdr:rowOff>
    </xdr:to>
    <xdr:sp macro="" textlink="">
      <xdr:nvSpPr>
        <xdr:cNvPr id="2407" name="Text Box 359"/>
        <xdr:cNvSpPr txBox="1">
          <a:spLocks noChangeArrowheads="1"/>
        </xdr:cNvSpPr>
      </xdr:nvSpPr>
      <xdr:spPr bwMode="auto">
        <a:xfrm>
          <a:off x="7896225" y="8458200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55</xdr:col>
      <xdr:colOff>123825</xdr:colOff>
      <xdr:row>45</xdr:row>
      <xdr:rowOff>38100</xdr:rowOff>
    </xdr:from>
    <xdr:to>
      <xdr:col>57</xdr:col>
      <xdr:colOff>142875</xdr:colOff>
      <xdr:row>45</xdr:row>
      <xdr:rowOff>180975</xdr:rowOff>
    </xdr:to>
    <xdr:sp macro="" textlink="">
      <xdr:nvSpPr>
        <xdr:cNvPr id="2408" name="Text Box 360"/>
        <xdr:cNvSpPr txBox="1">
          <a:spLocks noChangeArrowheads="1"/>
        </xdr:cNvSpPr>
      </xdr:nvSpPr>
      <xdr:spPr bwMode="auto">
        <a:xfrm>
          <a:off x="7905750" y="8267700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55</xdr:col>
      <xdr:colOff>123825</xdr:colOff>
      <xdr:row>43</xdr:row>
      <xdr:rowOff>0</xdr:rowOff>
    </xdr:from>
    <xdr:to>
      <xdr:col>57</xdr:col>
      <xdr:colOff>142875</xdr:colOff>
      <xdr:row>43</xdr:row>
      <xdr:rowOff>161925</xdr:rowOff>
    </xdr:to>
    <xdr:sp macro="" textlink="">
      <xdr:nvSpPr>
        <xdr:cNvPr id="2409" name="Text Box 361"/>
        <xdr:cNvSpPr txBox="1">
          <a:spLocks noChangeArrowheads="1"/>
        </xdr:cNvSpPr>
      </xdr:nvSpPr>
      <xdr:spPr bwMode="auto">
        <a:xfrm>
          <a:off x="7905750" y="7858125"/>
          <a:ext cx="266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56</xdr:col>
      <xdr:colOff>0</xdr:colOff>
      <xdr:row>42</xdr:row>
      <xdr:rowOff>38100</xdr:rowOff>
    </xdr:from>
    <xdr:to>
      <xdr:col>58</xdr:col>
      <xdr:colOff>0</xdr:colOff>
      <xdr:row>42</xdr:row>
      <xdr:rowOff>180975</xdr:rowOff>
    </xdr:to>
    <xdr:sp macro="" textlink="">
      <xdr:nvSpPr>
        <xdr:cNvPr id="2410" name="Text Box 362"/>
        <xdr:cNvSpPr txBox="1">
          <a:spLocks noChangeArrowheads="1"/>
        </xdr:cNvSpPr>
      </xdr:nvSpPr>
      <xdr:spPr bwMode="auto">
        <a:xfrm>
          <a:off x="7915275" y="7686675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40</xdr:col>
      <xdr:colOff>9525</xdr:colOff>
      <xdr:row>51</xdr:row>
      <xdr:rowOff>180975</xdr:rowOff>
    </xdr:from>
    <xdr:to>
      <xdr:col>40</xdr:col>
      <xdr:colOff>9525</xdr:colOff>
      <xdr:row>79</xdr:row>
      <xdr:rowOff>0</xdr:rowOff>
    </xdr:to>
    <xdr:sp macro="" textlink="">
      <xdr:nvSpPr>
        <xdr:cNvPr id="150726" name="Line 363"/>
        <xdr:cNvSpPr>
          <a:spLocks noChangeShapeType="1"/>
        </xdr:cNvSpPr>
      </xdr:nvSpPr>
      <xdr:spPr bwMode="auto">
        <a:xfrm>
          <a:off x="5876925" y="9525000"/>
          <a:ext cx="0" cy="2590800"/>
        </a:xfrm>
        <a:prstGeom prst="line">
          <a:avLst/>
        </a:prstGeom>
        <a:noFill/>
        <a:ln w="1270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9525</xdr:colOff>
      <xdr:row>58</xdr:row>
      <xdr:rowOff>9525</xdr:rowOff>
    </xdr:from>
    <xdr:to>
      <xdr:col>13</xdr:col>
      <xdr:colOff>0</xdr:colOff>
      <xdr:row>59</xdr:row>
      <xdr:rowOff>0</xdr:rowOff>
    </xdr:to>
    <xdr:sp macro="" textlink="">
      <xdr:nvSpPr>
        <xdr:cNvPr id="150727" name="Rectangle 364"/>
        <xdr:cNvSpPr>
          <a:spLocks noChangeArrowheads="1"/>
        </xdr:cNvSpPr>
      </xdr:nvSpPr>
      <xdr:spPr bwMode="auto">
        <a:xfrm>
          <a:off x="1771650" y="1011555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10</xdr:col>
      <xdr:colOff>9525</xdr:colOff>
      <xdr:row>60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50728" name="Rectangle 365"/>
        <xdr:cNvSpPr>
          <a:spLocks noChangeArrowheads="1"/>
        </xdr:cNvSpPr>
      </xdr:nvSpPr>
      <xdr:spPr bwMode="auto">
        <a:xfrm>
          <a:off x="1771650" y="10296525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25</xdr:col>
      <xdr:colOff>28575</xdr:colOff>
      <xdr:row>52</xdr:row>
      <xdr:rowOff>9525</xdr:rowOff>
    </xdr:from>
    <xdr:to>
      <xdr:col>26</xdr:col>
      <xdr:colOff>19050</xdr:colOff>
      <xdr:row>52</xdr:row>
      <xdr:rowOff>161925</xdr:rowOff>
    </xdr:to>
    <xdr:sp macro="" textlink="">
      <xdr:nvSpPr>
        <xdr:cNvPr id="150729" name="Rectangle 366"/>
        <xdr:cNvSpPr>
          <a:spLocks noChangeArrowheads="1"/>
        </xdr:cNvSpPr>
      </xdr:nvSpPr>
      <xdr:spPr bwMode="auto">
        <a:xfrm>
          <a:off x="3752850" y="9544050"/>
          <a:ext cx="1714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25</xdr:col>
      <xdr:colOff>28575</xdr:colOff>
      <xdr:row>54</xdr:row>
      <xdr:rowOff>9525</xdr:rowOff>
    </xdr:from>
    <xdr:to>
      <xdr:col>26</xdr:col>
      <xdr:colOff>19050</xdr:colOff>
      <xdr:row>54</xdr:row>
      <xdr:rowOff>161925</xdr:rowOff>
    </xdr:to>
    <xdr:sp macro="" textlink="">
      <xdr:nvSpPr>
        <xdr:cNvPr id="150730" name="Rectangle 367"/>
        <xdr:cNvSpPr>
          <a:spLocks noChangeArrowheads="1"/>
        </xdr:cNvSpPr>
      </xdr:nvSpPr>
      <xdr:spPr bwMode="auto">
        <a:xfrm>
          <a:off x="3752850" y="9734550"/>
          <a:ext cx="1714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25</xdr:col>
      <xdr:colOff>28575</xdr:colOff>
      <xdr:row>56</xdr:row>
      <xdr:rowOff>9525</xdr:rowOff>
    </xdr:from>
    <xdr:to>
      <xdr:col>26</xdr:col>
      <xdr:colOff>19050</xdr:colOff>
      <xdr:row>57</xdr:row>
      <xdr:rowOff>9525</xdr:rowOff>
    </xdr:to>
    <xdr:sp macro="" textlink="">
      <xdr:nvSpPr>
        <xdr:cNvPr id="150731" name="Rectangle 368"/>
        <xdr:cNvSpPr>
          <a:spLocks noChangeArrowheads="1"/>
        </xdr:cNvSpPr>
      </xdr:nvSpPr>
      <xdr:spPr bwMode="auto">
        <a:xfrm>
          <a:off x="3752850" y="9934575"/>
          <a:ext cx="1714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25</xdr:col>
      <xdr:colOff>28575</xdr:colOff>
      <xdr:row>58</xdr:row>
      <xdr:rowOff>28575</xdr:rowOff>
    </xdr:from>
    <xdr:to>
      <xdr:col>26</xdr:col>
      <xdr:colOff>19050</xdr:colOff>
      <xdr:row>59</xdr:row>
      <xdr:rowOff>28575</xdr:rowOff>
    </xdr:to>
    <xdr:sp macro="" textlink="">
      <xdr:nvSpPr>
        <xdr:cNvPr id="150732" name="Rectangle 369"/>
        <xdr:cNvSpPr>
          <a:spLocks noChangeArrowheads="1"/>
        </xdr:cNvSpPr>
      </xdr:nvSpPr>
      <xdr:spPr bwMode="auto">
        <a:xfrm>
          <a:off x="3752850" y="10134600"/>
          <a:ext cx="17145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25</xdr:col>
      <xdr:colOff>28575</xdr:colOff>
      <xdr:row>60</xdr:row>
      <xdr:rowOff>28575</xdr:rowOff>
    </xdr:from>
    <xdr:to>
      <xdr:col>26</xdr:col>
      <xdr:colOff>38100</xdr:colOff>
      <xdr:row>61</xdr:row>
      <xdr:rowOff>28575</xdr:rowOff>
    </xdr:to>
    <xdr:sp macro="" textlink="">
      <xdr:nvSpPr>
        <xdr:cNvPr id="150733" name="Rectangle 370"/>
        <xdr:cNvSpPr>
          <a:spLocks noChangeArrowheads="1"/>
        </xdr:cNvSpPr>
      </xdr:nvSpPr>
      <xdr:spPr bwMode="auto">
        <a:xfrm>
          <a:off x="3752850" y="10325100"/>
          <a:ext cx="1905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24</xdr:col>
      <xdr:colOff>28575</xdr:colOff>
      <xdr:row>62</xdr:row>
      <xdr:rowOff>28575</xdr:rowOff>
    </xdr:from>
    <xdr:to>
      <xdr:col>26</xdr:col>
      <xdr:colOff>19050</xdr:colOff>
      <xdr:row>63</xdr:row>
      <xdr:rowOff>19050</xdr:rowOff>
    </xdr:to>
    <xdr:sp macro="" textlink="">
      <xdr:nvSpPr>
        <xdr:cNvPr id="150734" name="Rectangle 371"/>
        <xdr:cNvSpPr>
          <a:spLocks noChangeArrowheads="1"/>
        </xdr:cNvSpPr>
      </xdr:nvSpPr>
      <xdr:spPr bwMode="auto">
        <a:xfrm>
          <a:off x="3686175" y="10506075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25</xdr:col>
      <xdr:colOff>28575</xdr:colOff>
      <xdr:row>64</xdr:row>
      <xdr:rowOff>28575</xdr:rowOff>
    </xdr:from>
    <xdr:to>
      <xdr:col>26</xdr:col>
      <xdr:colOff>28575</xdr:colOff>
      <xdr:row>65</xdr:row>
      <xdr:rowOff>9525</xdr:rowOff>
    </xdr:to>
    <xdr:sp macro="" textlink="">
      <xdr:nvSpPr>
        <xdr:cNvPr id="150735" name="Rectangle 372"/>
        <xdr:cNvSpPr>
          <a:spLocks noChangeArrowheads="1"/>
        </xdr:cNvSpPr>
      </xdr:nvSpPr>
      <xdr:spPr bwMode="auto">
        <a:xfrm>
          <a:off x="3752850" y="10696575"/>
          <a:ext cx="180975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25</xdr:col>
      <xdr:colOff>28575</xdr:colOff>
      <xdr:row>66</xdr:row>
      <xdr:rowOff>28575</xdr:rowOff>
    </xdr:from>
    <xdr:to>
      <xdr:col>26</xdr:col>
      <xdr:colOff>28575</xdr:colOff>
      <xdr:row>67</xdr:row>
      <xdr:rowOff>0</xdr:rowOff>
    </xdr:to>
    <xdr:sp macro="" textlink="">
      <xdr:nvSpPr>
        <xdr:cNvPr id="150736" name="Rectangle 373"/>
        <xdr:cNvSpPr>
          <a:spLocks noChangeArrowheads="1"/>
        </xdr:cNvSpPr>
      </xdr:nvSpPr>
      <xdr:spPr bwMode="auto">
        <a:xfrm>
          <a:off x="3752850" y="10868025"/>
          <a:ext cx="180975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11</xdr:col>
      <xdr:colOff>28575</xdr:colOff>
      <xdr:row>78</xdr:row>
      <xdr:rowOff>0</xdr:rowOff>
    </xdr:from>
    <xdr:to>
      <xdr:col>12</xdr:col>
      <xdr:colOff>76200</xdr:colOff>
      <xdr:row>78</xdr:row>
      <xdr:rowOff>152400</xdr:rowOff>
    </xdr:to>
    <xdr:sp macro="" textlink="">
      <xdr:nvSpPr>
        <xdr:cNvPr id="150737" name="Rectangle 374"/>
        <xdr:cNvSpPr>
          <a:spLocks noChangeArrowheads="1"/>
        </xdr:cNvSpPr>
      </xdr:nvSpPr>
      <xdr:spPr bwMode="auto">
        <a:xfrm>
          <a:off x="1838325" y="11953875"/>
          <a:ext cx="1619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 editAs="oneCell">
    <xdr:from>
      <xdr:col>0</xdr:col>
      <xdr:colOff>247650</xdr:colOff>
      <xdr:row>2</xdr:row>
      <xdr:rowOff>152400</xdr:rowOff>
    </xdr:from>
    <xdr:to>
      <xdr:col>58</xdr:col>
      <xdr:colOff>38100</xdr:colOff>
      <xdr:row>5</xdr:row>
      <xdr:rowOff>85725</xdr:rowOff>
    </xdr:to>
    <xdr:pic>
      <xdr:nvPicPr>
        <xdr:cNvPr id="150738" name="Picture 408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7972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20</xdr:row>
      <xdr:rowOff>57150</xdr:rowOff>
    </xdr:from>
    <xdr:to>
      <xdr:col>58</xdr:col>
      <xdr:colOff>28575</xdr:colOff>
      <xdr:row>23</xdr:row>
      <xdr:rowOff>0</xdr:rowOff>
    </xdr:to>
    <xdr:pic>
      <xdr:nvPicPr>
        <xdr:cNvPr id="150739" name="Picture 4086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695700"/>
          <a:ext cx="7991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22</xdr:row>
      <xdr:rowOff>38100</xdr:rowOff>
    </xdr:from>
    <xdr:to>
      <xdr:col>58</xdr:col>
      <xdr:colOff>38100</xdr:colOff>
      <xdr:row>24</xdr:row>
      <xdr:rowOff>19050</xdr:rowOff>
    </xdr:to>
    <xdr:pic>
      <xdr:nvPicPr>
        <xdr:cNvPr id="150740" name="Picture 4086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067175"/>
          <a:ext cx="795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40</xdr:row>
      <xdr:rowOff>190500</xdr:rowOff>
    </xdr:from>
    <xdr:to>
      <xdr:col>58</xdr:col>
      <xdr:colOff>28575</xdr:colOff>
      <xdr:row>42</xdr:row>
      <xdr:rowOff>19050</xdr:rowOff>
    </xdr:to>
    <xdr:pic>
      <xdr:nvPicPr>
        <xdr:cNvPr id="150741" name="Picture 4087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77125"/>
          <a:ext cx="796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46</xdr:row>
      <xdr:rowOff>219075</xdr:rowOff>
    </xdr:from>
    <xdr:to>
      <xdr:col>58</xdr:col>
      <xdr:colOff>85725</xdr:colOff>
      <xdr:row>52</xdr:row>
      <xdr:rowOff>0</xdr:rowOff>
    </xdr:to>
    <xdr:pic>
      <xdr:nvPicPr>
        <xdr:cNvPr id="150742" name="Picture 4087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639175"/>
          <a:ext cx="8020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79</xdr:row>
      <xdr:rowOff>19050</xdr:rowOff>
    </xdr:from>
    <xdr:to>
      <xdr:col>57</xdr:col>
      <xdr:colOff>76200</xdr:colOff>
      <xdr:row>80</xdr:row>
      <xdr:rowOff>66675</xdr:rowOff>
    </xdr:to>
    <xdr:pic>
      <xdr:nvPicPr>
        <xdr:cNvPr id="150743" name="Picture 4087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2134850"/>
          <a:ext cx="771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0</xdr:row>
      <xdr:rowOff>0</xdr:rowOff>
    </xdr:from>
    <xdr:to>
      <xdr:col>25</xdr:col>
      <xdr:colOff>19117</xdr:colOff>
      <xdr:row>3</xdr:row>
      <xdr:rowOff>161925</xdr:rowOff>
    </xdr:to>
    <xdr:pic>
      <xdr:nvPicPr>
        <xdr:cNvPr id="204" name="Imagen 20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1752667" cy="647700"/>
        </a:xfrm>
        <a:prstGeom prst="rect">
          <a:avLst/>
        </a:prstGeom>
      </xdr:spPr>
    </xdr:pic>
    <xdr:clientData/>
  </xdr:twoCellAnchor>
  <xdr:twoCellAnchor editAs="oneCell">
    <xdr:from>
      <xdr:col>26</xdr:col>
      <xdr:colOff>285751</xdr:colOff>
      <xdr:row>1</xdr:row>
      <xdr:rowOff>28575</xdr:rowOff>
    </xdr:from>
    <xdr:to>
      <xdr:col>41</xdr:col>
      <xdr:colOff>28576</xdr:colOff>
      <xdr:row>3</xdr:row>
      <xdr:rowOff>92075</xdr:rowOff>
    </xdr:to>
    <xdr:pic>
      <xdr:nvPicPr>
        <xdr:cNvPr id="205" name="Imagen 20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1" y="190500"/>
          <a:ext cx="1743075" cy="387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28575</xdr:rowOff>
    </xdr:from>
    <xdr:to>
      <xdr:col>46</xdr:col>
      <xdr:colOff>0</xdr:colOff>
      <xdr:row>26</xdr:row>
      <xdr:rowOff>19050</xdr:rowOff>
    </xdr:to>
    <xdr:grpSp>
      <xdr:nvGrpSpPr>
        <xdr:cNvPr id="147839" name="Group 127"/>
        <xdr:cNvGrpSpPr>
          <a:grpSpLocks/>
        </xdr:cNvGrpSpPr>
      </xdr:nvGrpSpPr>
      <xdr:grpSpPr bwMode="auto">
        <a:xfrm>
          <a:off x="1028700" y="1295400"/>
          <a:ext cx="7905750" cy="3333750"/>
          <a:chOff x="137" y="129"/>
          <a:chExt cx="1066" cy="447"/>
        </a:xfrm>
      </xdr:grpSpPr>
      <xdr:sp macro="" textlink="">
        <xdr:nvSpPr>
          <xdr:cNvPr id="147898" name="AutoShape 5"/>
          <xdr:cNvSpPr>
            <a:spLocks noChangeArrowheads="1"/>
          </xdr:cNvSpPr>
        </xdr:nvSpPr>
        <xdr:spPr bwMode="auto">
          <a:xfrm>
            <a:off x="137" y="129"/>
            <a:ext cx="1066" cy="447"/>
          </a:xfrm>
          <a:prstGeom prst="roundRect">
            <a:avLst>
              <a:gd name="adj" fmla="val 2694"/>
            </a:avLst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7899" name="Line 7"/>
          <xdr:cNvSpPr>
            <a:spLocks noChangeShapeType="1"/>
          </xdr:cNvSpPr>
        </xdr:nvSpPr>
        <xdr:spPr bwMode="auto">
          <a:xfrm>
            <a:off x="137" y="180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900" name="Line 8"/>
          <xdr:cNvSpPr>
            <a:spLocks noChangeShapeType="1"/>
          </xdr:cNvSpPr>
        </xdr:nvSpPr>
        <xdr:spPr bwMode="auto">
          <a:xfrm>
            <a:off x="138" y="229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901" name="Line 9"/>
          <xdr:cNvSpPr>
            <a:spLocks noChangeShapeType="1"/>
          </xdr:cNvSpPr>
        </xdr:nvSpPr>
        <xdr:spPr bwMode="auto">
          <a:xfrm>
            <a:off x="138" y="280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902" name="Line 10"/>
          <xdr:cNvSpPr>
            <a:spLocks noChangeShapeType="1"/>
          </xdr:cNvSpPr>
        </xdr:nvSpPr>
        <xdr:spPr bwMode="auto">
          <a:xfrm>
            <a:off x="138" y="379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903" name="Line 11"/>
          <xdr:cNvSpPr>
            <a:spLocks noChangeShapeType="1"/>
          </xdr:cNvSpPr>
        </xdr:nvSpPr>
        <xdr:spPr bwMode="auto">
          <a:xfrm>
            <a:off x="138" y="429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904" name="Line 12"/>
          <xdr:cNvSpPr>
            <a:spLocks noChangeShapeType="1"/>
          </xdr:cNvSpPr>
        </xdr:nvSpPr>
        <xdr:spPr bwMode="auto">
          <a:xfrm>
            <a:off x="138" y="480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905" name="Line 13"/>
          <xdr:cNvSpPr>
            <a:spLocks noChangeShapeType="1"/>
          </xdr:cNvSpPr>
        </xdr:nvSpPr>
        <xdr:spPr bwMode="auto">
          <a:xfrm>
            <a:off x="137" y="504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  <xdr:twoCellAnchor>
    <xdr:from>
      <xdr:col>2</xdr:col>
      <xdr:colOff>19050</xdr:colOff>
      <xdr:row>43</xdr:row>
      <xdr:rowOff>9525</xdr:rowOff>
    </xdr:from>
    <xdr:to>
      <xdr:col>46</xdr:col>
      <xdr:colOff>9525</xdr:colOff>
      <xdr:row>43</xdr:row>
      <xdr:rowOff>9525</xdr:rowOff>
    </xdr:to>
    <xdr:sp macro="" textlink="">
      <xdr:nvSpPr>
        <xdr:cNvPr id="147761" name="Line 23"/>
        <xdr:cNvSpPr>
          <a:spLocks noChangeShapeType="1"/>
        </xdr:cNvSpPr>
      </xdr:nvSpPr>
      <xdr:spPr bwMode="auto">
        <a:xfrm>
          <a:off x="1047750" y="7829550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</xdr:col>
      <xdr:colOff>19050</xdr:colOff>
      <xdr:row>62</xdr:row>
      <xdr:rowOff>0</xdr:rowOff>
    </xdr:from>
    <xdr:to>
      <xdr:col>46</xdr:col>
      <xdr:colOff>9525</xdr:colOff>
      <xdr:row>62</xdr:row>
      <xdr:rowOff>0</xdr:rowOff>
    </xdr:to>
    <xdr:sp macro="" textlink="">
      <xdr:nvSpPr>
        <xdr:cNvPr id="147762" name="Line 32"/>
        <xdr:cNvSpPr>
          <a:spLocks noChangeShapeType="1"/>
        </xdr:cNvSpPr>
      </xdr:nvSpPr>
      <xdr:spPr bwMode="auto">
        <a:xfrm>
          <a:off x="1047750" y="11182350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</xdr:col>
      <xdr:colOff>19050</xdr:colOff>
      <xdr:row>64</xdr:row>
      <xdr:rowOff>0</xdr:rowOff>
    </xdr:from>
    <xdr:to>
      <xdr:col>46</xdr:col>
      <xdr:colOff>9525</xdr:colOff>
      <xdr:row>64</xdr:row>
      <xdr:rowOff>0</xdr:rowOff>
    </xdr:to>
    <xdr:sp macro="" textlink="">
      <xdr:nvSpPr>
        <xdr:cNvPr id="147763" name="Line 33"/>
        <xdr:cNvSpPr>
          <a:spLocks noChangeShapeType="1"/>
        </xdr:cNvSpPr>
      </xdr:nvSpPr>
      <xdr:spPr bwMode="auto">
        <a:xfrm>
          <a:off x="1047750" y="11553825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21</xdr:col>
      <xdr:colOff>114300</xdr:colOff>
      <xdr:row>8</xdr:row>
      <xdr:rowOff>19050</xdr:rowOff>
    </xdr:from>
    <xdr:to>
      <xdr:col>21</xdr:col>
      <xdr:colOff>114300</xdr:colOff>
      <xdr:row>9</xdr:row>
      <xdr:rowOff>238125</xdr:rowOff>
    </xdr:to>
    <xdr:sp macro="" textlink="">
      <xdr:nvSpPr>
        <xdr:cNvPr id="147764" name="Line 34"/>
        <xdr:cNvSpPr>
          <a:spLocks noChangeShapeType="1"/>
        </xdr:cNvSpPr>
      </xdr:nvSpPr>
      <xdr:spPr bwMode="auto">
        <a:xfrm>
          <a:off x="4619625" y="1285875"/>
          <a:ext cx="0" cy="371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14</xdr:col>
      <xdr:colOff>9525</xdr:colOff>
      <xdr:row>10</xdr:row>
      <xdr:rowOff>9525</xdr:rowOff>
    </xdr:from>
    <xdr:to>
      <xdr:col>14</xdr:col>
      <xdr:colOff>9525</xdr:colOff>
      <xdr:row>12</xdr:row>
      <xdr:rowOff>0</xdr:rowOff>
    </xdr:to>
    <xdr:sp macro="" textlink="">
      <xdr:nvSpPr>
        <xdr:cNvPr id="147765" name="Line 35"/>
        <xdr:cNvSpPr>
          <a:spLocks noChangeShapeType="1"/>
        </xdr:cNvSpPr>
      </xdr:nvSpPr>
      <xdr:spPr bwMode="auto">
        <a:xfrm>
          <a:off x="3409950" y="166687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18</xdr:col>
      <xdr:colOff>85725</xdr:colOff>
      <xdr:row>12</xdr:row>
      <xdr:rowOff>9525</xdr:rowOff>
    </xdr:from>
    <xdr:to>
      <xdr:col>18</xdr:col>
      <xdr:colOff>85725</xdr:colOff>
      <xdr:row>13</xdr:row>
      <xdr:rowOff>238125</xdr:rowOff>
    </xdr:to>
    <xdr:sp macro="" textlink="">
      <xdr:nvSpPr>
        <xdr:cNvPr id="147766" name="Line 36"/>
        <xdr:cNvSpPr>
          <a:spLocks noChangeShapeType="1"/>
        </xdr:cNvSpPr>
      </xdr:nvSpPr>
      <xdr:spPr bwMode="auto">
        <a:xfrm>
          <a:off x="4067175" y="2038350"/>
          <a:ext cx="0" cy="371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26</xdr:col>
      <xdr:colOff>9525</xdr:colOff>
      <xdr:row>10</xdr:row>
      <xdr:rowOff>0</xdr:rowOff>
    </xdr:from>
    <xdr:to>
      <xdr:col>26</xdr:col>
      <xdr:colOff>9525</xdr:colOff>
      <xdr:row>13</xdr:row>
      <xdr:rowOff>238125</xdr:rowOff>
    </xdr:to>
    <xdr:sp macro="" textlink="">
      <xdr:nvSpPr>
        <xdr:cNvPr id="147767" name="Line 37"/>
        <xdr:cNvSpPr>
          <a:spLocks noChangeShapeType="1"/>
        </xdr:cNvSpPr>
      </xdr:nvSpPr>
      <xdr:spPr bwMode="auto">
        <a:xfrm>
          <a:off x="5629275" y="1657350"/>
          <a:ext cx="0" cy="752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37</xdr:col>
      <xdr:colOff>0</xdr:colOff>
      <xdr:row>8</xdr:row>
      <xdr:rowOff>19050</xdr:rowOff>
    </xdr:from>
    <xdr:to>
      <xdr:col>37</xdr:col>
      <xdr:colOff>0</xdr:colOff>
      <xdr:row>12</xdr:row>
      <xdr:rowOff>0</xdr:rowOff>
    </xdr:to>
    <xdr:sp macro="" textlink="">
      <xdr:nvSpPr>
        <xdr:cNvPr id="147768" name="Line 38"/>
        <xdr:cNvSpPr>
          <a:spLocks noChangeShapeType="1"/>
        </xdr:cNvSpPr>
      </xdr:nvSpPr>
      <xdr:spPr bwMode="auto">
        <a:xfrm>
          <a:off x="7305675" y="1285875"/>
          <a:ext cx="0" cy="742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30</xdr:col>
      <xdr:colOff>9525</xdr:colOff>
      <xdr:row>11</xdr:row>
      <xdr:rowOff>19050</xdr:rowOff>
    </xdr:from>
    <xdr:to>
      <xdr:col>30</xdr:col>
      <xdr:colOff>9525</xdr:colOff>
      <xdr:row>12</xdr:row>
      <xdr:rowOff>0</xdr:rowOff>
    </xdr:to>
    <xdr:sp macro="" textlink="">
      <xdr:nvSpPr>
        <xdr:cNvPr id="147769" name="Line 39"/>
        <xdr:cNvSpPr>
          <a:spLocks noChangeShapeType="1"/>
        </xdr:cNvSpPr>
      </xdr:nvSpPr>
      <xdr:spPr bwMode="auto">
        <a:xfrm>
          <a:off x="6115050" y="1828800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34</xdr:col>
      <xdr:colOff>19050</xdr:colOff>
      <xdr:row>11</xdr:row>
      <xdr:rowOff>19050</xdr:rowOff>
    </xdr:from>
    <xdr:to>
      <xdr:col>34</xdr:col>
      <xdr:colOff>19050</xdr:colOff>
      <xdr:row>12</xdr:row>
      <xdr:rowOff>0</xdr:rowOff>
    </xdr:to>
    <xdr:sp macro="" textlink="">
      <xdr:nvSpPr>
        <xdr:cNvPr id="147770" name="Line 40"/>
        <xdr:cNvSpPr>
          <a:spLocks noChangeShapeType="1"/>
        </xdr:cNvSpPr>
      </xdr:nvSpPr>
      <xdr:spPr bwMode="auto">
        <a:xfrm>
          <a:off x="6619875" y="1828800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39</xdr:col>
      <xdr:colOff>19050</xdr:colOff>
      <xdr:row>11</xdr:row>
      <xdr:rowOff>19050</xdr:rowOff>
    </xdr:from>
    <xdr:to>
      <xdr:col>39</xdr:col>
      <xdr:colOff>19050</xdr:colOff>
      <xdr:row>12</xdr:row>
      <xdr:rowOff>0</xdr:rowOff>
    </xdr:to>
    <xdr:sp macro="" textlink="">
      <xdr:nvSpPr>
        <xdr:cNvPr id="147771" name="Line 41"/>
        <xdr:cNvSpPr>
          <a:spLocks noChangeShapeType="1"/>
        </xdr:cNvSpPr>
      </xdr:nvSpPr>
      <xdr:spPr bwMode="auto">
        <a:xfrm>
          <a:off x="7772400" y="1828800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41</xdr:col>
      <xdr:colOff>114300</xdr:colOff>
      <xdr:row>11</xdr:row>
      <xdr:rowOff>19050</xdr:rowOff>
    </xdr:from>
    <xdr:to>
      <xdr:col>41</xdr:col>
      <xdr:colOff>114300</xdr:colOff>
      <xdr:row>12</xdr:row>
      <xdr:rowOff>0</xdr:rowOff>
    </xdr:to>
    <xdr:sp macro="" textlink="">
      <xdr:nvSpPr>
        <xdr:cNvPr id="147772" name="Line 43"/>
        <xdr:cNvSpPr>
          <a:spLocks noChangeShapeType="1"/>
        </xdr:cNvSpPr>
      </xdr:nvSpPr>
      <xdr:spPr bwMode="auto">
        <a:xfrm>
          <a:off x="8248650" y="1828800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</xdr:col>
      <xdr:colOff>485775</xdr:colOff>
      <xdr:row>12</xdr:row>
      <xdr:rowOff>9525</xdr:rowOff>
    </xdr:from>
    <xdr:to>
      <xdr:col>5</xdr:col>
      <xdr:colOff>485775</xdr:colOff>
      <xdr:row>13</xdr:row>
      <xdr:rowOff>238125</xdr:rowOff>
    </xdr:to>
    <xdr:sp macro="" textlink="">
      <xdr:nvSpPr>
        <xdr:cNvPr id="147773" name="Line 44"/>
        <xdr:cNvSpPr>
          <a:spLocks noChangeShapeType="1"/>
        </xdr:cNvSpPr>
      </xdr:nvSpPr>
      <xdr:spPr bwMode="auto">
        <a:xfrm>
          <a:off x="2505075" y="2038350"/>
          <a:ext cx="0" cy="371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7</xdr:col>
      <xdr:colOff>9525</xdr:colOff>
      <xdr:row>19</xdr:row>
      <xdr:rowOff>19050</xdr:rowOff>
    </xdr:from>
    <xdr:to>
      <xdr:col>8</xdr:col>
      <xdr:colOff>76200</xdr:colOff>
      <xdr:row>20</xdr:row>
      <xdr:rowOff>9525</xdr:rowOff>
    </xdr:to>
    <xdr:sp macro="" textlink="">
      <xdr:nvSpPr>
        <xdr:cNvPr id="147774" name="Rectangle 45"/>
        <xdr:cNvSpPr>
          <a:spLocks noChangeArrowheads="1"/>
        </xdr:cNvSpPr>
      </xdr:nvSpPr>
      <xdr:spPr bwMode="auto">
        <a:xfrm>
          <a:off x="2609850" y="3543300"/>
          <a:ext cx="2000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9525</xdr:colOff>
      <xdr:row>21</xdr:row>
      <xdr:rowOff>0</xdr:rowOff>
    </xdr:from>
    <xdr:to>
      <xdr:col>8</xdr:col>
      <xdr:colOff>76200</xdr:colOff>
      <xdr:row>21</xdr:row>
      <xdr:rowOff>152400</xdr:rowOff>
    </xdr:to>
    <xdr:sp macro="" textlink="">
      <xdr:nvSpPr>
        <xdr:cNvPr id="147775" name="Rectangle 46"/>
        <xdr:cNvSpPr>
          <a:spLocks noChangeArrowheads="1"/>
        </xdr:cNvSpPr>
      </xdr:nvSpPr>
      <xdr:spPr bwMode="auto">
        <a:xfrm>
          <a:off x="2609850" y="3724275"/>
          <a:ext cx="2000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26</xdr:col>
      <xdr:colOff>19050</xdr:colOff>
      <xdr:row>19</xdr:row>
      <xdr:rowOff>38100</xdr:rowOff>
    </xdr:from>
    <xdr:to>
      <xdr:col>28</xdr:col>
      <xdr:colOff>19050</xdr:colOff>
      <xdr:row>20</xdr:row>
      <xdr:rowOff>19050</xdr:rowOff>
    </xdr:to>
    <xdr:sp macro="" textlink="">
      <xdr:nvSpPr>
        <xdr:cNvPr id="147776" name="Rectangle 47"/>
        <xdr:cNvSpPr>
          <a:spLocks noChangeArrowheads="1"/>
        </xdr:cNvSpPr>
      </xdr:nvSpPr>
      <xdr:spPr bwMode="auto">
        <a:xfrm>
          <a:off x="5638800" y="356235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26</xdr:col>
      <xdr:colOff>19050</xdr:colOff>
      <xdr:row>21</xdr:row>
      <xdr:rowOff>9525</xdr:rowOff>
    </xdr:from>
    <xdr:to>
      <xdr:col>28</xdr:col>
      <xdr:colOff>19050</xdr:colOff>
      <xdr:row>21</xdr:row>
      <xdr:rowOff>152400</xdr:rowOff>
    </xdr:to>
    <xdr:sp macro="" textlink="">
      <xdr:nvSpPr>
        <xdr:cNvPr id="147777" name="Rectangle 48"/>
        <xdr:cNvSpPr>
          <a:spLocks noChangeArrowheads="1"/>
        </xdr:cNvSpPr>
      </xdr:nvSpPr>
      <xdr:spPr bwMode="auto">
        <a:xfrm>
          <a:off x="5638800" y="373380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33</xdr:col>
      <xdr:colOff>19050</xdr:colOff>
      <xdr:row>19</xdr:row>
      <xdr:rowOff>47625</xdr:rowOff>
    </xdr:from>
    <xdr:to>
      <xdr:col>33</xdr:col>
      <xdr:colOff>247650</xdr:colOff>
      <xdr:row>20</xdr:row>
      <xdr:rowOff>19050</xdr:rowOff>
    </xdr:to>
    <xdr:sp macro="" textlink="">
      <xdr:nvSpPr>
        <xdr:cNvPr id="147778" name="Rectangle 49"/>
        <xdr:cNvSpPr>
          <a:spLocks noChangeArrowheads="1"/>
        </xdr:cNvSpPr>
      </xdr:nvSpPr>
      <xdr:spPr bwMode="auto">
        <a:xfrm>
          <a:off x="6353175" y="3571875"/>
          <a:ext cx="228600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21</xdr:col>
      <xdr:colOff>114300</xdr:colOff>
      <xdr:row>26</xdr:row>
      <xdr:rowOff>19050</xdr:rowOff>
    </xdr:from>
    <xdr:to>
      <xdr:col>21</xdr:col>
      <xdr:colOff>114300</xdr:colOff>
      <xdr:row>27</xdr:row>
      <xdr:rowOff>238125</xdr:rowOff>
    </xdr:to>
    <xdr:sp macro="" textlink="">
      <xdr:nvSpPr>
        <xdr:cNvPr id="147780" name="Line 59"/>
        <xdr:cNvSpPr>
          <a:spLocks noChangeShapeType="1"/>
        </xdr:cNvSpPr>
      </xdr:nvSpPr>
      <xdr:spPr bwMode="auto">
        <a:xfrm>
          <a:off x="4619625" y="4629150"/>
          <a:ext cx="0" cy="371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18</xdr:col>
      <xdr:colOff>0</xdr:colOff>
      <xdr:row>28</xdr:row>
      <xdr:rowOff>9525</xdr:rowOff>
    </xdr:from>
    <xdr:to>
      <xdr:col>18</xdr:col>
      <xdr:colOff>0</xdr:colOff>
      <xdr:row>30</xdr:row>
      <xdr:rowOff>9525</xdr:rowOff>
    </xdr:to>
    <xdr:sp macro="" textlink="">
      <xdr:nvSpPr>
        <xdr:cNvPr id="147781" name="Line 60"/>
        <xdr:cNvSpPr>
          <a:spLocks noChangeShapeType="1"/>
        </xdr:cNvSpPr>
      </xdr:nvSpPr>
      <xdr:spPr bwMode="auto">
        <a:xfrm>
          <a:off x="3981450" y="5010150"/>
          <a:ext cx="0" cy="371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18</xdr:col>
      <xdr:colOff>85725</xdr:colOff>
      <xdr:row>30</xdr:row>
      <xdr:rowOff>9525</xdr:rowOff>
    </xdr:from>
    <xdr:to>
      <xdr:col>18</xdr:col>
      <xdr:colOff>85725</xdr:colOff>
      <xdr:row>31</xdr:row>
      <xdr:rowOff>238125</xdr:rowOff>
    </xdr:to>
    <xdr:sp macro="" textlink="">
      <xdr:nvSpPr>
        <xdr:cNvPr id="147782" name="Line 61"/>
        <xdr:cNvSpPr>
          <a:spLocks noChangeShapeType="1"/>
        </xdr:cNvSpPr>
      </xdr:nvSpPr>
      <xdr:spPr bwMode="auto">
        <a:xfrm>
          <a:off x="4067175" y="5381625"/>
          <a:ext cx="0" cy="371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26</xdr:col>
      <xdr:colOff>19050</xdr:colOff>
      <xdr:row>28</xdr:row>
      <xdr:rowOff>0</xdr:rowOff>
    </xdr:from>
    <xdr:to>
      <xdr:col>26</xdr:col>
      <xdr:colOff>19050</xdr:colOff>
      <xdr:row>32</xdr:row>
      <xdr:rowOff>0</xdr:rowOff>
    </xdr:to>
    <xdr:sp macro="" textlink="">
      <xdr:nvSpPr>
        <xdr:cNvPr id="147783" name="Line 62"/>
        <xdr:cNvSpPr>
          <a:spLocks noChangeShapeType="1"/>
        </xdr:cNvSpPr>
      </xdr:nvSpPr>
      <xdr:spPr bwMode="auto">
        <a:xfrm>
          <a:off x="5638800" y="5000625"/>
          <a:ext cx="0" cy="752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36</xdr:col>
      <xdr:colOff>371475</xdr:colOff>
      <xdr:row>26</xdr:row>
      <xdr:rowOff>19050</xdr:rowOff>
    </xdr:from>
    <xdr:to>
      <xdr:col>36</xdr:col>
      <xdr:colOff>371475</xdr:colOff>
      <xdr:row>30</xdr:row>
      <xdr:rowOff>9525</xdr:rowOff>
    </xdr:to>
    <xdr:sp macro="" textlink="">
      <xdr:nvSpPr>
        <xdr:cNvPr id="147784" name="Line 63"/>
        <xdr:cNvSpPr>
          <a:spLocks noChangeShapeType="1"/>
        </xdr:cNvSpPr>
      </xdr:nvSpPr>
      <xdr:spPr bwMode="auto">
        <a:xfrm>
          <a:off x="7296150" y="4629150"/>
          <a:ext cx="0" cy="752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30</xdr:col>
      <xdr:colOff>9525</xdr:colOff>
      <xdr:row>29</xdr:row>
      <xdr:rowOff>19050</xdr:rowOff>
    </xdr:from>
    <xdr:to>
      <xdr:col>30</xdr:col>
      <xdr:colOff>9525</xdr:colOff>
      <xdr:row>29</xdr:row>
      <xdr:rowOff>219075</xdr:rowOff>
    </xdr:to>
    <xdr:sp macro="" textlink="">
      <xdr:nvSpPr>
        <xdr:cNvPr id="147785" name="Line 64"/>
        <xdr:cNvSpPr>
          <a:spLocks noChangeShapeType="1"/>
        </xdr:cNvSpPr>
      </xdr:nvSpPr>
      <xdr:spPr bwMode="auto">
        <a:xfrm>
          <a:off x="6115050" y="5172075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34</xdr:col>
      <xdr:colOff>9525</xdr:colOff>
      <xdr:row>29</xdr:row>
      <xdr:rowOff>19050</xdr:rowOff>
    </xdr:from>
    <xdr:to>
      <xdr:col>34</xdr:col>
      <xdr:colOff>9525</xdr:colOff>
      <xdr:row>30</xdr:row>
      <xdr:rowOff>0</xdr:rowOff>
    </xdr:to>
    <xdr:sp macro="" textlink="">
      <xdr:nvSpPr>
        <xdr:cNvPr id="147786" name="Line 65"/>
        <xdr:cNvSpPr>
          <a:spLocks noChangeShapeType="1"/>
        </xdr:cNvSpPr>
      </xdr:nvSpPr>
      <xdr:spPr bwMode="auto">
        <a:xfrm>
          <a:off x="6610350" y="5172075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39</xdr:col>
      <xdr:colOff>19050</xdr:colOff>
      <xdr:row>29</xdr:row>
      <xdr:rowOff>19050</xdr:rowOff>
    </xdr:from>
    <xdr:to>
      <xdr:col>39</xdr:col>
      <xdr:colOff>19050</xdr:colOff>
      <xdr:row>29</xdr:row>
      <xdr:rowOff>219075</xdr:rowOff>
    </xdr:to>
    <xdr:sp macro="" textlink="">
      <xdr:nvSpPr>
        <xdr:cNvPr id="147787" name="Line 66"/>
        <xdr:cNvSpPr>
          <a:spLocks noChangeShapeType="1"/>
        </xdr:cNvSpPr>
      </xdr:nvSpPr>
      <xdr:spPr bwMode="auto">
        <a:xfrm>
          <a:off x="7772400" y="5172075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41</xdr:col>
      <xdr:colOff>114300</xdr:colOff>
      <xdr:row>29</xdr:row>
      <xdr:rowOff>19050</xdr:rowOff>
    </xdr:from>
    <xdr:to>
      <xdr:col>41</xdr:col>
      <xdr:colOff>114300</xdr:colOff>
      <xdr:row>30</xdr:row>
      <xdr:rowOff>0</xdr:rowOff>
    </xdr:to>
    <xdr:sp macro="" textlink="">
      <xdr:nvSpPr>
        <xdr:cNvPr id="147788" name="Line 67"/>
        <xdr:cNvSpPr>
          <a:spLocks noChangeShapeType="1"/>
        </xdr:cNvSpPr>
      </xdr:nvSpPr>
      <xdr:spPr bwMode="auto">
        <a:xfrm>
          <a:off x="8248650" y="5172075"/>
          <a:ext cx="0" cy="2000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</xdr:col>
      <xdr:colOff>485775</xdr:colOff>
      <xdr:row>30</xdr:row>
      <xdr:rowOff>0</xdr:rowOff>
    </xdr:from>
    <xdr:to>
      <xdr:col>5</xdr:col>
      <xdr:colOff>485775</xdr:colOff>
      <xdr:row>31</xdr:row>
      <xdr:rowOff>228600</xdr:rowOff>
    </xdr:to>
    <xdr:sp macro="" textlink="">
      <xdr:nvSpPr>
        <xdr:cNvPr id="147789" name="Line 68"/>
        <xdr:cNvSpPr>
          <a:spLocks noChangeShapeType="1"/>
        </xdr:cNvSpPr>
      </xdr:nvSpPr>
      <xdr:spPr bwMode="auto">
        <a:xfrm>
          <a:off x="2505075" y="5372100"/>
          <a:ext cx="0" cy="38100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7</xdr:col>
      <xdr:colOff>9525</xdr:colOff>
      <xdr:row>37</xdr:row>
      <xdr:rowOff>19050</xdr:rowOff>
    </xdr:from>
    <xdr:to>
      <xdr:col>8</xdr:col>
      <xdr:colOff>76200</xdr:colOff>
      <xdr:row>38</xdr:row>
      <xdr:rowOff>9525</xdr:rowOff>
    </xdr:to>
    <xdr:sp macro="" textlink="">
      <xdr:nvSpPr>
        <xdr:cNvPr id="147790" name="Rectangle 69"/>
        <xdr:cNvSpPr>
          <a:spLocks noChangeArrowheads="1"/>
        </xdr:cNvSpPr>
      </xdr:nvSpPr>
      <xdr:spPr bwMode="auto">
        <a:xfrm>
          <a:off x="2609850" y="6896100"/>
          <a:ext cx="200025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9525</xdr:colOff>
      <xdr:row>38</xdr:row>
      <xdr:rowOff>28575</xdr:rowOff>
    </xdr:from>
    <xdr:to>
      <xdr:col>8</xdr:col>
      <xdr:colOff>76200</xdr:colOff>
      <xdr:row>39</xdr:row>
      <xdr:rowOff>142875</xdr:rowOff>
    </xdr:to>
    <xdr:sp macro="" textlink="">
      <xdr:nvSpPr>
        <xdr:cNvPr id="147791" name="Rectangle 70"/>
        <xdr:cNvSpPr>
          <a:spLocks noChangeArrowheads="1"/>
        </xdr:cNvSpPr>
      </xdr:nvSpPr>
      <xdr:spPr bwMode="auto">
        <a:xfrm>
          <a:off x="2609850" y="7086600"/>
          <a:ext cx="2000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26</xdr:col>
      <xdr:colOff>0</xdr:colOff>
      <xdr:row>37</xdr:row>
      <xdr:rowOff>38100</xdr:rowOff>
    </xdr:from>
    <xdr:to>
      <xdr:col>28</xdr:col>
      <xdr:colOff>0</xdr:colOff>
      <xdr:row>38</xdr:row>
      <xdr:rowOff>19050</xdr:rowOff>
    </xdr:to>
    <xdr:sp macro="" textlink="">
      <xdr:nvSpPr>
        <xdr:cNvPr id="147792" name="Rectangle 71"/>
        <xdr:cNvSpPr>
          <a:spLocks noChangeArrowheads="1"/>
        </xdr:cNvSpPr>
      </xdr:nvSpPr>
      <xdr:spPr bwMode="auto">
        <a:xfrm>
          <a:off x="5619750" y="6915150"/>
          <a:ext cx="238125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26</xdr:col>
      <xdr:colOff>0</xdr:colOff>
      <xdr:row>39</xdr:row>
      <xdr:rowOff>0</xdr:rowOff>
    </xdr:from>
    <xdr:to>
      <xdr:col>28</xdr:col>
      <xdr:colOff>0</xdr:colOff>
      <xdr:row>39</xdr:row>
      <xdr:rowOff>142875</xdr:rowOff>
    </xdr:to>
    <xdr:sp macro="" textlink="">
      <xdr:nvSpPr>
        <xdr:cNvPr id="147793" name="Rectangle 72"/>
        <xdr:cNvSpPr>
          <a:spLocks noChangeArrowheads="1"/>
        </xdr:cNvSpPr>
      </xdr:nvSpPr>
      <xdr:spPr bwMode="auto">
        <a:xfrm>
          <a:off x="5619750" y="7096125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33</xdr:col>
      <xdr:colOff>19050</xdr:colOff>
      <xdr:row>37</xdr:row>
      <xdr:rowOff>47625</xdr:rowOff>
    </xdr:from>
    <xdr:to>
      <xdr:col>33</xdr:col>
      <xdr:colOff>247650</xdr:colOff>
      <xdr:row>38</xdr:row>
      <xdr:rowOff>19050</xdr:rowOff>
    </xdr:to>
    <xdr:sp macro="" textlink="">
      <xdr:nvSpPr>
        <xdr:cNvPr id="147794" name="Rectangle 73"/>
        <xdr:cNvSpPr>
          <a:spLocks noChangeArrowheads="1"/>
        </xdr:cNvSpPr>
      </xdr:nvSpPr>
      <xdr:spPr bwMode="auto">
        <a:xfrm>
          <a:off x="6353175" y="6924675"/>
          <a:ext cx="228600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13</xdr:col>
      <xdr:colOff>0</xdr:colOff>
      <xdr:row>40</xdr:row>
      <xdr:rowOff>19050</xdr:rowOff>
    </xdr:from>
    <xdr:to>
      <xdr:col>14</xdr:col>
      <xdr:colOff>104775</xdr:colOff>
      <xdr:row>40</xdr:row>
      <xdr:rowOff>161925</xdr:rowOff>
    </xdr:to>
    <xdr:sp macro="" textlink="">
      <xdr:nvSpPr>
        <xdr:cNvPr id="147795" name="Rectangle 74"/>
        <xdr:cNvSpPr>
          <a:spLocks noChangeArrowheads="1"/>
        </xdr:cNvSpPr>
      </xdr:nvSpPr>
      <xdr:spPr bwMode="auto">
        <a:xfrm>
          <a:off x="3276600" y="7277100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20</xdr:col>
      <xdr:colOff>9525</xdr:colOff>
      <xdr:row>22</xdr:row>
      <xdr:rowOff>19050</xdr:rowOff>
    </xdr:from>
    <xdr:to>
      <xdr:col>21</xdr:col>
      <xdr:colOff>0</xdr:colOff>
      <xdr:row>22</xdr:row>
      <xdr:rowOff>161925</xdr:rowOff>
    </xdr:to>
    <xdr:sp macro="" textlink="">
      <xdr:nvSpPr>
        <xdr:cNvPr id="147796" name="Rectangle 75"/>
        <xdr:cNvSpPr>
          <a:spLocks noChangeArrowheads="1"/>
        </xdr:cNvSpPr>
      </xdr:nvSpPr>
      <xdr:spPr bwMode="auto">
        <a:xfrm>
          <a:off x="4267200" y="3933825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23</xdr:col>
      <xdr:colOff>9525</xdr:colOff>
      <xdr:row>22</xdr:row>
      <xdr:rowOff>19050</xdr:rowOff>
    </xdr:from>
    <xdr:to>
      <xdr:col>24</xdr:col>
      <xdr:colOff>9525</xdr:colOff>
      <xdr:row>22</xdr:row>
      <xdr:rowOff>161925</xdr:rowOff>
    </xdr:to>
    <xdr:sp macro="" textlink="">
      <xdr:nvSpPr>
        <xdr:cNvPr id="147797" name="Rectangle 76"/>
        <xdr:cNvSpPr>
          <a:spLocks noChangeArrowheads="1"/>
        </xdr:cNvSpPr>
      </xdr:nvSpPr>
      <xdr:spPr bwMode="auto">
        <a:xfrm>
          <a:off x="5191125" y="3933825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85725</xdr:colOff>
      <xdr:row>22</xdr:row>
      <xdr:rowOff>19050</xdr:rowOff>
    </xdr:from>
    <xdr:to>
      <xdr:col>36</xdr:col>
      <xdr:colOff>0</xdr:colOff>
      <xdr:row>22</xdr:row>
      <xdr:rowOff>161925</xdr:rowOff>
    </xdr:to>
    <xdr:sp macro="" textlink="">
      <xdr:nvSpPr>
        <xdr:cNvPr id="147798" name="Rectangle 77"/>
        <xdr:cNvSpPr>
          <a:spLocks noChangeArrowheads="1"/>
        </xdr:cNvSpPr>
      </xdr:nvSpPr>
      <xdr:spPr bwMode="auto">
        <a:xfrm>
          <a:off x="6686550" y="3933825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38</xdr:col>
      <xdr:colOff>19050</xdr:colOff>
      <xdr:row>22</xdr:row>
      <xdr:rowOff>19050</xdr:rowOff>
    </xdr:from>
    <xdr:to>
      <xdr:col>39</xdr:col>
      <xdr:colOff>19050</xdr:colOff>
      <xdr:row>22</xdr:row>
      <xdr:rowOff>161925</xdr:rowOff>
    </xdr:to>
    <xdr:sp macro="" textlink="">
      <xdr:nvSpPr>
        <xdr:cNvPr id="147799" name="Rectangle 78"/>
        <xdr:cNvSpPr>
          <a:spLocks noChangeArrowheads="1"/>
        </xdr:cNvSpPr>
      </xdr:nvSpPr>
      <xdr:spPr bwMode="auto">
        <a:xfrm>
          <a:off x="7543800" y="3933825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43</xdr:col>
      <xdr:colOff>152400</xdr:colOff>
      <xdr:row>22</xdr:row>
      <xdr:rowOff>19050</xdr:rowOff>
    </xdr:from>
    <xdr:to>
      <xdr:col>44</xdr:col>
      <xdr:colOff>228600</xdr:colOff>
      <xdr:row>22</xdr:row>
      <xdr:rowOff>161925</xdr:rowOff>
    </xdr:to>
    <xdr:sp macro="" textlink="">
      <xdr:nvSpPr>
        <xdr:cNvPr id="147800" name="Rectangle 79"/>
        <xdr:cNvSpPr>
          <a:spLocks noChangeArrowheads="1"/>
        </xdr:cNvSpPr>
      </xdr:nvSpPr>
      <xdr:spPr bwMode="auto">
        <a:xfrm>
          <a:off x="8515350" y="3933825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20</xdr:col>
      <xdr:colOff>0</xdr:colOff>
      <xdr:row>40</xdr:row>
      <xdr:rowOff>19050</xdr:rowOff>
    </xdr:from>
    <xdr:to>
      <xdr:col>20</xdr:col>
      <xdr:colOff>238125</xdr:colOff>
      <xdr:row>40</xdr:row>
      <xdr:rowOff>152400</xdr:rowOff>
    </xdr:to>
    <xdr:sp macro="" textlink="">
      <xdr:nvSpPr>
        <xdr:cNvPr id="147801" name="Rectangle 80"/>
        <xdr:cNvSpPr>
          <a:spLocks noChangeArrowheads="1"/>
        </xdr:cNvSpPr>
      </xdr:nvSpPr>
      <xdr:spPr bwMode="auto">
        <a:xfrm>
          <a:off x="4257675" y="7277100"/>
          <a:ext cx="238125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23</xdr:col>
      <xdr:colOff>19050</xdr:colOff>
      <xdr:row>40</xdr:row>
      <xdr:rowOff>19050</xdr:rowOff>
    </xdr:from>
    <xdr:to>
      <xdr:col>24</xdr:col>
      <xdr:colOff>19050</xdr:colOff>
      <xdr:row>40</xdr:row>
      <xdr:rowOff>161925</xdr:rowOff>
    </xdr:to>
    <xdr:sp macro="" textlink="">
      <xdr:nvSpPr>
        <xdr:cNvPr id="147802" name="Rectangle 81"/>
        <xdr:cNvSpPr>
          <a:spLocks noChangeArrowheads="1"/>
        </xdr:cNvSpPr>
      </xdr:nvSpPr>
      <xdr:spPr bwMode="auto">
        <a:xfrm>
          <a:off x="5200650" y="727710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38</xdr:col>
      <xdr:colOff>19050</xdr:colOff>
      <xdr:row>40</xdr:row>
      <xdr:rowOff>19050</xdr:rowOff>
    </xdr:from>
    <xdr:to>
      <xdr:col>39</xdr:col>
      <xdr:colOff>19050</xdr:colOff>
      <xdr:row>40</xdr:row>
      <xdr:rowOff>161925</xdr:rowOff>
    </xdr:to>
    <xdr:sp macro="" textlink="">
      <xdr:nvSpPr>
        <xdr:cNvPr id="147804" name="Rectangle 83"/>
        <xdr:cNvSpPr>
          <a:spLocks noChangeArrowheads="1"/>
        </xdr:cNvSpPr>
      </xdr:nvSpPr>
      <xdr:spPr bwMode="auto">
        <a:xfrm>
          <a:off x="7543800" y="7277100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44</xdr:col>
      <xdr:colOff>0</xdr:colOff>
      <xdr:row>40</xdr:row>
      <xdr:rowOff>19050</xdr:rowOff>
    </xdr:from>
    <xdr:to>
      <xdr:col>45</xdr:col>
      <xdr:colOff>0</xdr:colOff>
      <xdr:row>40</xdr:row>
      <xdr:rowOff>161925</xdr:rowOff>
    </xdr:to>
    <xdr:sp macro="" textlink="">
      <xdr:nvSpPr>
        <xdr:cNvPr id="147805" name="Rectangle 84"/>
        <xdr:cNvSpPr>
          <a:spLocks noChangeArrowheads="1"/>
        </xdr:cNvSpPr>
      </xdr:nvSpPr>
      <xdr:spPr bwMode="auto">
        <a:xfrm>
          <a:off x="8524875" y="727710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21</xdr:col>
      <xdr:colOff>114300</xdr:colOff>
      <xdr:row>44</xdr:row>
      <xdr:rowOff>19050</xdr:rowOff>
    </xdr:from>
    <xdr:to>
      <xdr:col>21</xdr:col>
      <xdr:colOff>114300</xdr:colOff>
      <xdr:row>45</xdr:row>
      <xdr:rowOff>238125</xdr:rowOff>
    </xdr:to>
    <xdr:sp macro="" textlink="">
      <xdr:nvSpPr>
        <xdr:cNvPr id="147806" name="Line 85"/>
        <xdr:cNvSpPr>
          <a:spLocks noChangeShapeType="1"/>
        </xdr:cNvSpPr>
      </xdr:nvSpPr>
      <xdr:spPr bwMode="auto">
        <a:xfrm>
          <a:off x="4619625" y="8029575"/>
          <a:ext cx="0" cy="3524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17</xdr:col>
      <xdr:colOff>276225</xdr:colOff>
      <xdr:row>46</xdr:row>
      <xdr:rowOff>9525</xdr:rowOff>
    </xdr:from>
    <xdr:to>
      <xdr:col>17</xdr:col>
      <xdr:colOff>276225</xdr:colOff>
      <xdr:row>48</xdr:row>
      <xdr:rowOff>9525</xdr:rowOff>
    </xdr:to>
    <xdr:sp macro="" textlink="">
      <xdr:nvSpPr>
        <xdr:cNvPr id="147807" name="Line 86"/>
        <xdr:cNvSpPr>
          <a:spLocks noChangeShapeType="1"/>
        </xdr:cNvSpPr>
      </xdr:nvSpPr>
      <xdr:spPr bwMode="auto">
        <a:xfrm>
          <a:off x="3971925" y="8391525"/>
          <a:ext cx="0" cy="36195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30</xdr:col>
      <xdr:colOff>19050</xdr:colOff>
      <xdr:row>47</xdr:row>
      <xdr:rowOff>19050</xdr:rowOff>
    </xdr:from>
    <xdr:to>
      <xdr:col>30</xdr:col>
      <xdr:colOff>19050</xdr:colOff>
      <xdr:row>47</xdr:row>
      <xdr:rowOff>219075</xdr:rowOff>
    </xdr:to>
    <xdr:sp macro="" textlink="">
      <xdr:nvSpPr>
        <xdr:cNvPr id="147808" name="Line 87"/>
        <xdr:cNvSpPr>
          <a:spLocks noChangeShapeType="1"/>
        </xdr:cNvSpPr>
      </xdr:nvSpPr>
      <xdr:spPr bwMode="auto">
        <a:xfrm>
          <a:off x="6124575" y="8562975"/>
          <a:ext cx="0" cy="1809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34</xdr:col>
      <xdr:colOff>19050</xdr:colOff>
      <xdr:row>47</xdr:row>
      <xdr:rowOff>19050</xdr:rowOff>
    </xdr:from>
    <xdr:to>
      <xdr:col>34</xdr:col>
      <xdr:colOff>19050</xdr:colOff>
      <xdr:row>48</xdr:row>
      <xdr:rowOff>0</xdr:rowOff>
    </xdr:to>
    <xdr:sp macro="" textlink="">
      <xdr:nvSpPr>
        <xdr:cNvPr id="147809" name="Line 88"/>
        <xdr:cNvSpPr>
          <a:spLocks noChangeShapeType="1"/>
        </xdr:cNvSpPr>
      </xdr:nvSpPr>
      <xdr:spPr bwMode="auto">
        <a:xfrm>
          <a:off x="6619875" y="8562975"/>
          <a:ext cx="0" cy="1809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39</xdr:col>
      <xdr:colOff>19050</xdr:colOff>
      <xdr:row>47</xdr:row>
      <xdr:rowOff>19050</xdr:rowOff>
    </xdr:from>
    <xdr:to>
      <xdr:col>39</xdr:col>
      <xdr:colOff>19050</xdr:colOff>
      <xdr:row>48</xdr:row>
      <xdr:rowOff>0</xdr:rowOff>
    </xdr:to>
    <xdr:sp macro="" textlink="">
      <xdr:nvSpPr>
        <xdr:cNvPr id="147810" name="Line 89"/>
        <xdr:cNvSpPr>
          <a:spLocks noChangeShapeType="1"/>
        </xdr:cNvSpPr>
      </xdr:nvSpPr>
      <xdr:spPr bwMode="auto">
        <a:xfrm>
          <a:off x="7772400" y="8562975"/>
          <a:ext cx="0" cy="1809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41</xdr:col>
      <xdr:colOff>114300</xdr:colOff>
      <xdr:row>47</xdr:row>
      <xdr:rowOff>19050</xdr:rowOff>
    </xdr:from>
    <xdr:to>
      <xdr:col>41</xdr:col>
      <xdr:colOff>114300</xdr:colOff>
      <xdr:row>48</xdr:row>
      <xdr:rowOff>0</xdr:rowOff>
    </xdr:to>
    <xdr:sp macro="" textlink="">
      <xdr:nvSpPr>
        <xdr:cNvPr id="147811" name="Line 90"/>
        <xdr:cNvSpPr>
          <a:spLocks noChangeShapeType="1"/>
        </xdr:cNvSpPr>
      </xdr:nvSpPr>
      <xdr:spPr bwMode="auto">
        <a:xfrm>
          <a:off x="8248650" y="8562975"/>
          <a:ext cx="0" cy="1809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18</xdr:col>
      <xdr:colOff>85725</xdr:colOff>
      <xdr:row>48</xdr:row>
      <xdr:rowOff>9525</xdr:rowOff>
    </xdr:from>
    <xdr:to>
      <xdr:col>18</xdr:col>
      <xdr:colOff>85725</xdr:colOff>
      <xdr:row>49</xdr:row>
      <xdr:rowOff>238125</xdr:rowOff>
    </xdr:to>
    <xdr:sp macro="" textlink="">
      <xdr:nvSpPr>
        <xdr:cNvPr id="147812" name="Line 91"/>
        <xdr:cNvSpPr>
          <a:spLocks noChangeShapeType="1"/>
        </xdr:cNvSpPr>
      </xdr:nvSpPr>
      <xdr:spPr bwMode="auto">
        <a:xfrm>
          <a:off x="4067175" y="8753475"/>
          <a:ext cx="0" cy="37147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</xdr:col>
      <xdr:colOff>485775</xdr:colOff>
      <xdr:row>48</xdr:row>
      <xdr:rowOff>0</xdr:rowOff>
    </xdr:from>
    <xdr:to>
      <xdr:col>5</xdr:col>
      <xdr:colOff>485775</xdr:colOff>
      <xdr:row>49</xdr:row>
      <xdr:rowOff>228600</xdr:rowOff>
    </xdr:to>
    <xdr:sp macro="" textlink="">
      <xdr:nvSpPr>
        <xdr:cNvPr id="147813" name="Line 92"/>
        <xdr:cNvSpPr>
          <a:spLocks noChangeShapeType="1"/>
        </xdr:cNvSpPr>
      </xdr:nvSpPr>
      <xdr:spPr bwMode="auto">
        <a:xfrm>
          <a:off x="2505075" y="8743950"/>
          <a:ext cx="0" cy="38100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7</xdr:col>
      <xdr:colOff>9525</xdr:colOff>
      <xdr:row>56</xdr:row>
      <xdr:rowOff>19050</xdr:rowOff>
    </xdr:from>
    <xdr:to>
      <xdr:col>8</xdr:col>
      <xdr:colOff>76200</xdr:colOff>
      <xdr:row>57</xdr:row>
      <xdr:rowOff>9525</xdr:rowOff>
    </xdr:to>
    <xdr:sp macro="" textlink="">
      <xdr:nvSpPr>
        <xdr:cNvPr id="147814" name="Rectangle 94"/>
        <xdr:cNvSpPr>
          <a:spLocks noChangeArrowheads="1"/>
        </xdr:cNvSpPr>
      </xdr:nvSpPr>
      <xdr:spPr bwMode="auto">
        <a:xfrm>
          <a:off x="2609850" y="10267950"/>
          <a:ext cx="200025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9525</xdr:colOff>
      <xdr:row>58</xdr:row>
      <xdr:rowOff>0</xdr:rowOff>
    </xdr:from>
    <xdr:to>
      <xdr:col>8</xdr:col>
      <xdr:colOff>76200</xdr:colOff>
      <xdr:row>58</xdr:row>
      <xdr:rowOff>142875</xdr:rowOff>
    </xdr:to>
    <xdr:sp macro="" textlink="">
      <xdr:nvSpPr>
        <xdr:cNvPr id="147815" name="Rectangle 95"/>
        <xdr:cNvSpPr>
          <a:spLocks noChangeArrowheads="1"/>
        </xdr:cNvSpPr>
      </xdr:nvSpPr>
      <xdr:spPr bwMode="auto">
        <a:xfrm>
          <a:off x="2609850" y="10458450"/>
          <a:ext cx="2000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26</xdr:col>
      <xdr:colOff>19050</xdr:colOff>
      <xdr:row>56</xdr:row>
      <xdr:rowOff>38100</xdr:rowOff>
    </xdr:from>
    <xdr:to>
      <xdr:col>28</xdr:col>
      <xdr:colOff>19050</xdr:colOff>
      <xdr:row>57</xdr:row>
      <xdr:rowOff>19050</xdr:rowOff>
    </xdr:to>
    <xdr:sp macro="" textlink="">
      <xdr:nvSpPr>
        <xdr:cNvPr id="147816" name="Rectangle 96"/>
        <xdr:cNvSpPr>
          <a:spLocks noChangeArrowheads="1"/>
        </xdr:cNvSpPr>
      </xdr:nvSpPr>
      <xdr:spPr bwMode="auto">
        <a:xfrm>
          <a:off x="5638800" y="10287000"/>
          <a:ext cx="2381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26</xdr:col>
      <xdr:colOff>19050</xdr:colOff>
      <xdr:row>58</xdr:row>
      <xdr:rowOff>9525</xdr:rowOff>
    </xdr:from>
    <xdr:to>
      <xdr:col>28</xdr:col>
      <xdr:colOff>19050</xdr:colOff>
      <xdr:row>58</xdr:row>
      <xdr:rowOff>142875</xdr:rowOff>
    </xdr:to>
    <xdr:sp macro="" textlink="">
      <xdr:nvSpPr>
        <xdr:cNvPr id="147817" name="Rectangle 97"/>
        <xdr:cNvSpPr>
          <a:spLocks noChangeArrowheads="1"/>
        </xdr:cNvSpPr>
      </xdr:nvSpPr>
      <xdr:spPr bwMode="auto">
        <a:xfrm>
          <a:off x="5638800" y="10467975"/>
          <a:ext cx="238125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33</xdr:col>
      <xdr:colOff>19050</xdr:colOff>
      <xdr:row>56</xdr:row>
      <xdr:rowOff>47625</xdr:rowOff>
    </xdr:from>
    <xdr:to>
      <xdr:col>33</xdr:col>
      <xdr:colOff>247650</xdr:colOff>
      <xdr:row>57</xdr:row>
      <xdr:rowOff>19050</xdr:rowOff>
    </xdr:to>
    <xdr:sp macro="" textlink="">
      <xdr:nvSpPr>
        <xdr:cNvPr id="147818" name="Rectangle 98"/>
        <xdr:cNvSpPr>
          <a:spLocks noChangeArrowheads="1"/>
        </xdr:cNvSpPr>
      </xdr:nvSpPr>
      <xdr:spPr bwMode="auto">
        <a:xfrm>
          <a:off x="6353175" y="10296525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13</xdr:col>
      <xdr:colOff>9525</xdr:colOff>
      <xdr:row>59</xdr:row>
      <xdr:rowOff>28575</xdr:rowOff>
    </xdr:from>
    <xdr:to>
      <xdr:col>15</xdr:col>
      <xdr:colOff>0</xdr:colOff>
      <xdr:row>59</xdr:row>
      <xdr:rowOff>171450</xdr:rowOff>
    </xdr:to>
    <xdr:sp macro="" textlink="">
      <xdr:nvSpPr>
        <xdr:cNvPr id="147819" name="Rectangle 100"/>
        <xdr:cNvSpPr>
          <a:spLocks noChangeArrowheads="1"/>
        </xdr:cNvSpPr>
      </xdr:nvSpPr>
      <xdr:spPr bwMode="auto">
        <a:xfrm>
          <a:off x="3286125" y="10648950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20</xdr:col>
      <xdr:colOff>0</xdr:colOff>
      <xdr:row>59</xdr:row>
      <xdr:rowOff>28575</xdr:rowOff>
    </xdr:from>
    <xdr:to>
      <xdr:col>20</xdr:col>
      <xdr:colOff>238125</xdr:colOff>
      <xdr:row>59</xdr:row>
      <xdr:rowOff>161925</xdr:rowOff>
    </xdr:to>
    <xdr:sp macro="" textlink="">
      <xdr:nvSpPr>
        <xdr:cNvPr id="147820" name="Rectangle 101"/>
        <xdr:cNvSpPr>
          <a:spLocks noChangeArrowheads="1"/>
        </xdr:cNvSpPr>
      </xdr:nvSpPr>
      <xdr:spPr bwMode="auto">
        <a:xfrm>
          <a:off x="4257675" y="10648950"/>
          <a:ext cx="238125" cy="1333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23</xdr:col>
      <xdr:colOff>9525</xdr:colOff>
      <xdr:row>59</xdr:row>
      <xdr:rowOff>28575</xdr:rowOff>
    </xdr:from>
    <xdr:to>
      <xdr:col>24</xdr:col>
      <xdr:colOff>9525</xdr:colOff>
      <xdr:row>59</xdr:row>
      <xdr:rowOff>171450</xdr:rowOff>
    </xdr:to>
    <xdr:sp macro="" textlink="">
      <xdr:nvSpPr>
        <xdr:cNvPr id="147821" name="Rectangle 102"/>
        <xdr:cNvSpPr>
          <a:spLocks noChangeArrowheads="1"/>
        </xdr:cNvSpPr>
      </xdr:nvSpPr>
      <xdr:spPr bwMode="auto">
        <a:xfrm>
          <a:off x="5191125" y="1064895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85725</xdr:colOff>
      <xdr:row>59</xdr:row>
      <xdr:rowOff>28575</xdr:rowOff>
    </xdr:from>
    <xdr:to>
      <xdr:col>36</xdr:col>
      <xdr:colOff>0</xdr:colOff>
      <xdr:row>59</xdr:row>
      <xdr:rowOff>171450</xdr:rowOff>
    </xdr:to>
    <xdr:sp macro="" textlink="">
      <xdr:nvSpPr>
        <xdr:cNvPr id="147822" name="Rectangle 103"/>
        <xdr:cNvSpPr>
          <a:spLocks noChangeArrowheads="1"/>
        </xdr:cNvSpPr>
      </xdr:nvSpPr>
      <xdr:spPr bwMode="auto">
        <a:xfrm>
          <a:off x="6686550" y="1064895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38</xdr:col>
      <xdr:colOff>0</xdr:colOff>
      <xdr:row>59</xdr:row>
      <xdr:rowOff>28575</xdr:rowOff>
    </xdr:from>
    <xdr:to>
      <xdr:col>39</xdr:col>
      <xdr:colOff>9525</xdr:colOff>
      <xdr:row>59</xdr:row>
      <xdr:rowOff>171450</xdr:rowOff>
    </xdr:to>
    <xdr:sp macro="" textlink="">
      <xdr:nvSpPr>
        <xdr:cNvPr id="147823" name="Rectangle 104"/>
        <xdr:cNvSpPr>
          <a:spLocks noChangeArrowheads="1"/>
        </xdr:cNvSpPr>
      </xdr:nvSpPr>
      <xdr:spPr bwMode="auto">
        <a:xfrm>
          <a:off x="7524750" y="1064895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43</xdr:col>
      <xdr:colOff>152400</xdr:colOff>
      <xdr:row>59</xdr:row>
      <xdr:rowOff>28575</xdr:rowOff>
    </xdr:from>
    <xdr:to>
      <xdr:col>44</xdr:col>
      <xdr:colOff>228600</xdr:colOff>
      <xdr:row>59</xdr:row>
      <xdr:rowOff>171450</xdr:rowOff>
    </xdr:to>
    <xdr:sp macro="" textlink="">
      <xdr:nvSpPr>
        <xdr:cNvPr id="147824" name="Rectangle 105"/>
        <xdr:cNvSpPr>
          <a:spLocks noChangeArrowheads="1"/>
        </xdr:cNvSpPr>
      </xdr:nvSpPr>
      <xdr:spPr bwMode="auto">
        <a:xfrm>
          <a:off x="8515350" y="1064895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36</xdr:col>
      <xdr:colOff>371475</xdr:colOff>
      <xdr:row>44</xdr:row>
      <xdr:rowOff>9525</xdr:rowOff>
    </xdr:from>
    <xdr:to>
      <xdr:col>36</xdr:col>
      <xdr:colOff>371475</xdr:colOff>
      <xdr:row>48</xdr:row>
      <xdr:rowOff>9525</xdr:rowOff>
    </xdr:to>
    <xdr:sp macro="" textlink="">
      <xdr:nvSpPr>
        <xdr:cNvPr id="147825" name="Line 106"/>
        <xdr:cNvSpPr>
          <a:spLocks noChangeShapeType="1"/>
        </xdr:cNvSpPr>
      </xdr:nvSpPr>
      <xdr:spPr bwMode="auto">
        <a:xfrm>
          <a:off x="7296150" y="8020050"/>
          <a:ext cx="0" cy="7334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26</xdr:col>
      <xdr:colOff>9525</xdr:colOff>
      <xdr:row>46</xdr:row>
      <xdr:rowOff>9525</xdr:rowOff>
    </xdr:from>
    <xdr:to>
      <xdr:col>26</xdr:col>
      <xdr:colOff>9525</xdr:colOff>
      <xdr:row>50</xdr:row>
      <xdr:rowOff>0</xdr:rowOff>
    </xdr:to>
    <xdr:sp macro="" textlink="">
      <xdr:nvSpPr>
        <xdr:cNvPr id="147826" name="Line 107"/>
        <xdr:cNvSpPr>
          <a:spLocks noChangeShapeType="1"/>
        </xdr:cNvSpPr>
      </xdr:nvSpPr>
      <xdr:spPr bwMode="auto">
        <a:xfrm>
          <a:off x="5629275" y="8391525"/>
          <a:ext cx="0" cy="733425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19050</xdr:colOff>
      <xdr:row>64</xdr:row>
      <xdr:rowOff>19050</xdr:rowOff>
    </xdr:from>
    <xdr:to>
      <xdr:col>12</xdr:col>
      <xdr:colOff>9525</xdr:colOff>
      <xdr:row>65</xdr:row>
      <xdr:rowOff>0</xdr:rowOff>
    </xdr:to>
    <xdr:sp macro="" textlink="">
      <xdr:nvSpPr>
        <xdr:cNvPr id="147827" name="Rectangle 108"/>
        <xdr:cNvSpPr>
          <a:spLocks noChangeArrowheads="1"/>
        </xdr:cNvSpPr>
      </xdr:nvSpPr>
      <xdr:spPr bwMode="auto">
        <a:xfrm>
          <a:off x="2924175" y="11572875"/>
          <a:ext cx="209550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14</xdr:col>
      <xdr:colOff>9525</xdr:colOff>
      <xdr:row>64</xdr:row>
      <xdr:rowOff>19050</xdr:rowOff>
    </xdr:from>
    <xdr:to>
      <xdr:col>15</xdr:col>
      <xdr:colOff>95250</xdr:colOff>
      <xdr:row>65</xdr:row>
      <xdr:rowOff>0</xdr:rowOff>
    </xdr:to>
    <xdr:sp macro="" textlink="">
      <xdr:nvSpPr>
        <xdr:cNvPr id="147828" name="Rectangle 109"/>
        <xdr:cNvSpPr>
          <a:spLocks noChangeArrowheads="1"/>
        </xdr:cNvSpPr>
      </xdr:nvSpPr>
      <xdr:spPr bwMode="auto">
        <a:xfrm>
          <a:off x="3409950" y="11572875"/>
          <a:ext cx="200025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14</xdr:col>
      <xdr:colOff>28575</xdr:colOff>
      <xdr:row>66</xdr:row>
      <xdr:rowOff>19050</xdr:rowOff>
    </xdr:from>
    <xdr:to>
      <xdr:col>16</xdr:col>
      <xdr:colOff>9525</xdr:colOff>
      <xdr:row>66</xdr:row>
      <xdr:rowOff>171450</xdr:rowOff>
    </xdr:to>
    <xdr:sp macro="" textlink="">
      <xdr:nvSpPr>
        <xdr:cNvPr id="147829" name="Rectangle 110"/>
        <xdr:cNvSpPr>
          <a:spLocks noChangeArrowheads="1"/>
        </xdr:cNvSpPr>
      </xdr:nvSpPr>
      <xdr:spPr bwMode="auto">
        <a:xfrm>
          <a:off x="3429000" y="11953875"/>
          <a:ext cx="2000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76200</xdr:colOff>
      <xdr:row>66</xdr:row>
      <xdr:rowOff>19050</xdr:rowOff>
    </xdr:from>
    <xdr:to>
      <xdr:col>9</xdr:col>
      <xdr:colOff>38100</xdr:colOff>
      <xdr:row>66</xdr:row>
      <xdr:rowOff>171450</xdr:rowOff>
    </xdr:to>
    <xdr:sp macro="" textlink="">
      <xdr:nvSpPr>
        <xdr:cNvPr id="147830" name="Rectangle 111"/>
        <xdr:cNvSpPr>
          <a:spLocks noChangeArrowheads="1"/>
        </xdr:cNvSpPr>
      </xdr:nvSpPr>
      <xdr:spPr bwMode="auto">
        <a:xfrm>
          <a:off x="2676525" y="11953875"/>
          <a:ext cx="2000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438150</xdr:colOff>
      <xdr:row>65</xdr:row>
      <xdr:rowOff>180975</xdr:rowOff>
    </xdr:from>
    <xdr:to>
      <xdr:col>15</xdr:col>
      <xdr:colOff>38100</xdr:colOff>
      <xdr:row>65</xdr:row>
      <xdr:rowOff>180975</xdr:rowOff>
    </xdr:to>
    <xdr:sp macro="" textlink="">
      <xdr:nvSpPr>
        <xdr:cNvPr id="147831" name="Line 112"/>
        <xdr:cNvSpPr>
          <a:spLocks noChangeShapeType="1"/>
        </xdr:cNvSpPr>
      </xdr:nvSpPr>
      <xdr:spPr bwMode="auto">
        <a:xfrm>
          <a:off x="1466850" y="11925300"/>
          <a:ext cx="20859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16</xdr:col>
      <xdr:colOff>66675</xdr:colOff>
      <xdr:row>64</xdr:row>
      <xdr:rowOff>9525</xdr:rowOff>
    </xdr:from>
    <xdr:to>
      <xdr:col>16</xdr:col>
      <xdr:colOff>66675</xdr:colOff>
      <xdr:row>67</xdr:row>
      <xdr:rowOff>9525</xdr:rowOff>
    </xdr:to>
    <xdr:sp macro="" textlink="">
      <xdr:nvSpPr>
        <xdr:cNvPr id="147832" name="Line 113"/>
        <xdr:cNvSpPr>
          <a:spLocks noChangeShapeType="1"/>
        </xdr:cNvSpPr>
      </xdr:nvSpPr>
      <xdr:spPr bwMode="auto">
        <a:xfrm>
          <a:off x="3686175" y="11563350"/>
          <a:ext cx="0" cy="57150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25</xdr:col>
      <xdr:colOff>0</xdr:colOff>
      <xdr:row>64</xdr:row>
      <xdr:rowOff>19050</xdr:rowOff>
    </xdr:from>
    <xdr:to>
      <xdr:col>27</xdr:col>
      <xdr:colOff>9525</xdr:colOff>
      <xdr:row>65</xdr:row>
      <xdr:rowOff>0</xdr:rowOff>
    </xdr:to>
    <xdr:sp macro="" textlink="">
      <xdr:nvSpPr>
        <xdr:cNvPr id="147833" name="Rectangle 114"/>
        <xdr:cNvSpPr>
          <a:spLocks noChangeArrowheads="1"/>
        </xdr:cNvSpPr>
      </xdr:nvSpPr>
      <xdr:spPr bwMode="auto">
        <a:xfrm>
          <a:off x="5505450" y="11572875"/>
          <a:ext cx="209550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29</xdr:col>
      <xdr:colOff>9525</xdr:colOff>
      <xdr:row>64</xdr:row>
      <xdr:rowOff>19050</xdr:rowOff>
    </xdr:from>
    <xdr:to>
      <xdr:col>31</xdr:col>
      <xdr:colOff>0</xdr:colOff>
      <xdr:row>65</xdr:row>
      <xdr:rowOff>0</xdr:rowOff>
    </xdr:to>
    <xdr:sp macro="" textlink="">
      <xdr:nvSpPr>
        <xdr:cNvPr id="147834" name="Rectangle 115"/>
        <xdr:cNvSpPr>
          <a:spLocks noChangeArrowheads="1"/>
        </xdr:cNvSpPr>
      </xdr:nvSpPr>
      <xdr:spPr bwMode="auto">
        <a:xfrm>
          <a:off x="6000750" y="11572875"/>
          <a:ext cx="200025" cy="17145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19</xdr:col>
      <xdr:colOff>9525</xdr:colOff>
      <xdr:row>65</xdr:row>
      <xdr:rowOff>180975</xdr:rowOff>
    </xdr:from>
    <xdr:to>
      <xdr:col>30</xdr:col>
      <xdr:colOff>76200</xdr:colOff>
      <xdr:row>65</xdr:row>
      <xdr:rowOff>180975</xdr:rowOff>
    </xdr:to>
    <xdr:sp macro="" textlink="">
      <xdr:nvSpPr>
        <xdr:cNvPr id="147835" name="Line 116"/>
        <xdr:cNvSpPr>
          <a:spLocks noChangeShapeType="1"/>
        </xdr:cNvSpPr>
      </xdr:nvSpPr>
      <xdr:spPr bwMode="auto">
        <a:xfrm>
          <a:off x="4086225" y="11925300"/>
          <a:ext cx="209550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32</xdr:col>
      <xdr:colOff>9525</xdr:colOff>
      <xdr:row>64</xdr:row>
      <xdr:rowOff>9525</xdr:rowOff>
    </xdr:from>
    <xdr:to>
      <xdr:col>32</xdr:col>
      <xdr:colOff>9525</xdr:colOff>
      <xdr:row>67</xdr:row>
      <xdr:rowOff>9525</xdr:rowOff>
    </xdr:to>
    <xdr:sp macro="" textlink="">
      <xdr:nvSpPr>
        <xdr:cNvPr id="147836" name="Line 117"/>
        <xdr:cNvSpPr>
          <a:spLocks noChangeShapeType="1"/>
        </xdr:cNvSpPr>
      </xdr:nvSpPr>
      <xdr:spPr bwMode="auto">
        <a:xfrm>
          <a:off x="6296025" y="11563350"/>
          <a:ext cx="0" cy="57150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41</xdr:col>
      <xdr:colOff>9525</xdr:colOff>
      <xdr:row>64</xdr:row>
      <xdr:rowOff>38100</xdr:rowOff>
    </xdr:from>
    <xdr:to>
      <xdr:col>42</xdr:col>
      <xdr:colOff>85725</xdr:colOff>
      <xdr:row>64</xdr:row>
      <xdr:rowOff>190500</xdr:rowOff>
    </xdr:to>
    <xdr:sp macro="" textlink="">
      <xdr:nvSpPr>
        <xdr:cNvPr id="147837" name="Rectangle 118"/>
        <xdr:cNvSpPr>
          <a:spLocks noChangeArrowheads="1"/>
        </xdr:cNvSpPr>
      </xdr:nvSpPr>
      <xdr:spPr bwMode="auto">
        <a:xfrm>
          <a:off x="8143875" y="11591925"/>
          <a:ext cx="200025" cy="152400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44</xdr:col>
      <xdr:colOff>19050</xdr:colOff>
      <xdr:row>64</xdr:row>
      <xdr:rowOff>28575</xdr:rowOff>
    </xdr:from>
    <xdr:to>
      <xdr:col>44</xdr:col>
      <xdr:colOff>228600</xdr:colOff>
      <xdr:row>65</xdr:row>
      <xdr:rowOff>0</xdr:rowOff>
    </xdr:to>
    <xdr:sp macro="" textlink="">
      <xdr:nvSpPr>
        <xdr:cNvPr id="147838" name="Rectangle 119"/>
        <xdr:cNvSpPr>
          <a:spLocks noChangeArrowheads="1"/>
        </xdr:cNvSpPr>
      </xdr:nvSpPr>
      <xdr:spPr bwMode="auto">
        <a:xfrm>
          <a:off x="8543925" y="11582400"/>
          <a:ext cx="209550" cy="16192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1</xdr:col>
      <xdr:colOff>419100</xdr:colOff>
      <xdr:row>26</xdr:row>
      <xdr:rowOff>19050</xdr:rowOff>
    </xdr:from>
    <xdr:to>
      <xdr:col>46</xdr:col>
      <xdr:colOff>9525</xdr:colOff>
      <xdr:row>44</xdr:row>
      <xdr:rowOff>0</xdr:rowOff>
    </xdr:to>
    <xdr:grpSp>
      <xdr:nvGrpSpPr>
        <xdr:cNvPr id="147840" name="Group 128"/>
        <xdr:cNvGrpSpPr>
          <a:grpSpLocks/>
        </xdr:cNvGrpSpPr>
      </xdr:nvGrpSpPr>
      <xdr:grpSpPr bwMode="auto">
        <a:xfrm>
          <a:off x="1028700" y="4629150"/>
          <a:ext cx="7915275" cy="3381375"/>
          <a:chOff x="137" y="581"/>
          <a:chExt cx="1067" cy="450"/>
        </a:xfrm>
      </xdr:grpSpPr>
      <xdr:sp macro="" textlink="">
        <xdr:nvSpPr>
          <xdr:cNvPr id="147889" name="AutoShape 4"/>
          <xdr:cNvSpPr>
            <a:spLocks noChangeArrowheads="1"/>
          </xdr:cNvSpPr>
        </xdr:nvSpPr>
        <xdr:spPr bwMode="auto">
          <a:xfrm>
            <a:off x="138" y="581"/>
            <a:ext cx="1065" cy="450"/>
          </a:xfrm>
          <a:prstGeom prst="roundRect">
            <a:avLst>
              <a:gd name="adj" fmla="val 1338"/>
            </a:avLst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7890" name="Line 15"/>
          <xdr:cNvSpPr>
            <a:spLocks noChangeShapeType="1"/>
          </xdr:cNvSpPr>
        </xdr:nvSpPr>
        <xdr:spPr bwMode="auto">
          <a:xfrm>
            <a:off x="137" y="632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891" name="Line 16"/>
          <xdr:cNvSpPr>
            <a:spLocks noChangeShapeType="1"/>
          </xdr:cNvSpPr>
        </xdr:nvSpPr>
        <xdr:spPr bwMode="auto">
          <a:xfrm>
            <a:off x="138" y="680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892" name="Line 18"/>
          <xdr:cNvSpPr>
            <a:spLocks noChangeShapeType="1"/>
          </xdr:cNvSpPr>
        </xdr:nvSpPr>
        <xdr:spPr bwMode="auto">
          <a:xfrm>
            <a:off x="139" y="780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893" name="Line 19"/>
          <xdr:cNvSpPr>
            <a:spLocks noChangeShapeType="1"/>
          </xdr:cNvSpPr>
        </xdr:nvSpPr>
        <xdr:spPr bwMode="auto">
          <a:xfrm>
            <a:off x="138" y="830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894" name="Line 20"/>
          <xdr:cNvSpPr>
            <a:spLocks noChangeShapeType="1"/>
          </xdr:cNvSpPr>
        </xdr:nvSpPr>
        <xdr:spPr bwMode="auto">
          <a:xfrm>
            <a:off x="139" y="881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895" name="Line 22"/>
          <xdr:cNvSpPr>
            <a:spLocks noChangeShapeType="1"/>
          </xdr:cNvSpPr>
        </xdr:nvSpPr>
        <xdr:spPr bwMode="auto">
          <a:xfrm>
            <a:off x="139" y="957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896" name="Line 54"/>
          <xdr:cNvSpPr>
            <a:spLocks noChangeShapeType="1"/>
          </xdr:cNvSpPr>
        </xdr:nvSpPr>
        <xdr:spPr bwMode="auto">
          <a:xfrm>
            <a:off x="139" y="730"/>
            <a:ext cx="1063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897" name="Line 57"/>
          <xdr:cNvSpPr>
            <a:spLocks noChangeShapeType="1"/>
          </xdr:cNvSpPr>
        </xdr:nvSpPr>
        <xdr:spPr bwMode="auto">
          <a:xfrm>
            <a:off x="139" y="932"/>
            <a:ext cx="1065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  <xdr:twoCellAnchor>
    <xdr:from>
      <xdr:col>2</xdr:col>
      <xdr:colOff>19050</xdr:colOff>
      <xdr:row>44</xdr:row>
      <xdr:rowOff>9525</xdr:rowOff>
    </xdr:from>
    <xdr:to>
      <xdr:col>46</xdr:col>
      <xdr:colOff>9525</xdr:colOff>
      <xdr:row>63</xdr:row>
      <xdr:rowOff>0</xdr:rowOff>
    </xdr:to>
    <xdr:sp macro="" textlink="">
      <xdr:nvSpPr>
        <xdr:cNvPr id="147841" name="AutoShape 3"/>
        <xdr:cNvSpPr>
          <a:spLocks noChangeArrowheads="1"/>
        </xdr:cNvSpPr>
      </xdr:nvSpPr>
      <xdr:spPr bwMode="auto">
        <a:xfrm>
          <a:off x="1047750" y="8020050"/>
          <a:ext cx="7896225" cy="3352800"/>
        </a:xfrm>
        <a:prstGeom prst="roundRect">
          <a:avLst>
            <a:gd name="adj" fmla="val 2241"/>
          </a:avLst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46</xdr:row>
      <xdr:rowOff>0</xdr:rowOff>
    </xdr:from>
    <xdr:to>
      <xdr:col>46</xdr:col>
      <xdr:colOff>9525</xdr:colOff>
      <xdr:row>46</xdr:row>
      <xdr:rowOff>0</xdr:rowOff>
    </xdr:to>
    <xdr:sp macro="" textlink="">
      <xdr:nvSpPr>
        <xdr:cNvPr id="147842" name="Line 24"/>
        <xdr:cNvSpPr>
          <a:spLocks noChangeShapeType="1"/>
        </xdr:cNvSpPr>
      </xdr:nvSpPr>
      <xdr:spPr bwMode="auto">
        <a:xfrm>
          <a:off x="1047750" y="8382000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48</xdr:row>
      <xdr:rowOff>9525</xdr:rowOff>
    </xdr:from>
    <xdr:to>
      <xdr:col>46</xdr:col>
      <xdr:colOff>9525</xdr:colOff>
      <xdr:row>48</xdr:row>
      <xdr:rowOff>9525</xdr:rowOff>
    </xdr:to>
    <xdr:sp macro="" textlink="">
      <xdr:nvSpPr>
        <xdr:cNvPr id="147843" name="Line 25"/>
        <xdr:cNvSpPr>
          <a:spLocks noChangeShapeType="1"/>
        </xdr:cNvSpPr>
      </xdr:nvSpPr>
      <xdr:spPr bwMode="auto">
        <a:xfrm>
          <a:off x="1047750" y="8753475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50</xdr:row>
      <xdr:rowOff>0</xdr:rowOff>
    </xdr:from>
    <xdr:to>
      <xdr:col>46</xdr:col>
      <xdr:colOff>9525</xdr:colOff>
      <xdr:row>50</xdr:row>
      <xdr:rowOff>0</xdr:rowOff>
    </xdr:to>
    <xdr:sp macro="" textlink="">
      <xdr:nvSpPr>
        <xdr:cNvPr id="147844" name="Line 26"/>
        <xdr:cNvSpPr>
          <a:spLocks noChangeShapeType="1"/>
        </xdr:cNvSpPr>
      </xdr:nvSpPr>
      <xdr:spPr bwMode="auto">
        <a:xfrm>
          <a:off x="1047750" y="9124950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54</xdr:row>
      <xdr:rowOff>0</xdr:rowOff>
    </xdr:from>
    <xdr:to>
      <xdr:col>46</xdr:col>
      <xdr:colOff>9525</xdr:colOff>
      <xdr:row>54</xdr:row>
      <xdr:rowOff>0</xdr:rowOff>
    </xdr:to>
    <xdr:sp macro="" textlink="">
      <xdr:nvSpPr>
        <xdr:cNvPr id="147845" name="Line 27"/>
        <xdr:cNvSpPr>
          <a:spLocks noChangeShapeType="1"/>
        </xdr:cNvSpPr>
      </xdr:nvSpPr>
      <xdr:spPr bwMode="auto">
        <a:xfrm>
          <a:off x="1047750" y="9877425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0</xdr:rowOff>
    </xdr:from>
    <xdr:to>
      <xdr:col>46</xdr:col>
      <xdr:colOff>9525</xdr:colOff>
      <xdr:row>52</xdr:row>
      <xdr:rowOff>0</xdr:rowOff>
    </xdr:to>
    <xdr:sp macro="" textlink="">
      <xdr:nvSpPr>
        <xdr:cNvPr id="147846" name="Line 28"/>
        <xdr:cNvSpPr>
          <a:spLocks noChangeShapeType="1"/>
        </xdr:cNvSpPr>
      </xdr:nvSpPr>
      <xdr:spPr bwMode="auto">
        <a:xfrm>
          <a:off x="1047750" y="9496425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56</xdr:row>
      <xdr:rowOff>0</xdr:rowOff>
    </xdr:from>
    <xdr:to>
      <xdr:col>46</xdr:col>
      <xdr:colOff>9525</xdr:colOff>
      <xdr:row>56</xdr:row>
      <xdr:rowOff>0</xdr:rowOff>
    </xdr:to>
    <xdr:sp macro="" textlink="">
      <xdr:nvSpPr>
        <xdr:cNvPr id="147847" name="Line 29"/>
        <xdr:cNvSpPr>
          <a:spLocks noChangeShapeType="1"/>
        </xdr:cNvSpPr>
      </xdr:nvSpPr>
      <xdr:spPr bwMode="auto">
        <a:xfrm>
          <a:off x="1047750" y="10248900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59</xdr:row>
      <xdr:rowOff>9525</xdr:rowOff>
    </xdr:from>
    <xdr:to>
      <xdr:col>46</xdr:col>
      <xdr:colOff>9525</xdr:colOff>
      <xdr:row>59</xdr:row>
      <xdr:rowOff>9525</xdr:rowOff>
    </xdr:to>
    <xdr:sp macro="" textlink="">
      <xdr:nvSpPr>
        <xdr:cNvPr id="147848" name="Line 30"/>
        <xdr:cNvSpPr>
          <a:spLocks noChangeShapeType="1"/>
        </xdr:cNvSpPr>
      </xdr:nvSpPr>
      <xdr:spPr bwMode="auto">
        <a:xfrm>
          <a:off x="1047750" y="10629900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60</xdr:row>
      <xdr:rowOff>9525</xdr:rowOff>
    </xdr:from>
    <xdr:to>
      <xdr:col>46</xdr:col>
      <xdr:colOff>9525</xdr:colOff>
      <xdr:row>60</xdr:row>
      <xdr:rowOff>9525</xdr:rowOff>
    </xdr:to>
    <xdr:sp macro="" textlink="">
      <xdr:nvSpPr>
        <xdr:cNvPr id="147849" name="Line 31"/>
        <xdr:cNvSpPr>
          <a:spLocks noChangeShapeType="1"/>
        </xdr:cNvSpPr>
      </xdr:nvSpPr>
      <xdr:spPr bwMode="auto">
        <a:xfrm>
          <a:off x="1047750" y="10820400"/>
          <a:ext cx="78962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63</xdr:row>
      <xdr:rowOff>19050</xdr:rowOff>
    </xdr:from>
    <xdr:to>
      <xdr:col>46</xdr:col>
      <xdr:colOff>9525</xdr:colOff>
      <xdr:row>67</xdr:row>
      <xdr:rowOff>9525</xdr:rowOff>
    </xdr:to>
    <xdr:sp macro="" textlink="">
      <xdr:nvSpPr>
        <xdr:cNvPr id="147850" name="AutoShape 1"/>
        <xdr:cNvSpPr>
          <a:spLocks noChangeArrowheads="1"/>
        </xdr:cNvSpPr>
      </xdr:nvSpPr>
      <xdr:spPr bwMode="auto">
        <a:xfrm>
          <a:off x="1038225" y="11391900"/>
          <a:ext cx="7905750" cy="742950"/>
        </a:xfrm>
        <a:prstGeom prst="roundRect">
          <a:avLst>
            <a:gd name="adj" fmla="val 9000"/>
          </a:avLst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</xdr:colOff>
      <xdr:row>11</xdr:row>
      <xdr:rowOff>57150</xdr:rowOff>
    </xdr:from>
    <xdr:to>
      <xdr:col>32</xdr:col>
      <xdr:colOff>19050</xdr:colOff>
      <xdr:row>12</xdr:row>
      <xdr:rowOff>0</xdr:rowOff>
    </xdr:to>
    <xdr:sp macro="" textlink="">
      <xdr:nvSpPr>
        <xdr:cNvPr id="3203" name="Text Box 131"/>
        <xdr:cNvSpPr txBox="1">
          <a:spLocks noChangeArrowheads="1"/>
        </xdr:cNvSpPr>
      </xdr:nvSpPr>
      <xdr:spPr bwMode="auto">
        <a:xfrm>
          <a:off x="6124575" y="1866900"/>
          <a:ext cx="180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M</a:t>
          </a:r>
        </a:p>
      </xdr:txBody>
    </xdr:sp>
    <xdr:clientData fPrintsWithSheet="0"/>
  </xdr:twoCellAnchor>
  <xdr:twoCellAnchor>
    <xdr:from>
      <xdr:col>15</xdr:col>
      <xdr:colOff>19050</xdr:colOff>
      <xdr:row>39</xdr:row>
      <xdr:rowOff>57150</xdr:rowOff>
    </xdr:from>
    <xdr:to>
      <xdr:col>17</xdr:col>
      <xdr:colOff>0</xdr:colOff>
      <xdr:row>40</xdr:row>
      <xdr:rowOff>57150</xdr:rowOff>
    </xdr:to>
    <xdr:sp macro="" textlink="">
      <xdr:nvSpPr>
        <xdr:cNvPr id="147852" name="Text Box 132"/>
        <xdr:cNvSpPr txBox="1">
          <a:spLocks noChangeArrowheads="1"/>
        </xdr:cNvSpPr>
      </xdr:nvSpPr>
      <xdr:spPr bwMode="auto">
        <a:xfrm>
          <a:off x="3533775" y="7153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26</xdr:col>
      <xdr:colOff>9525</xdr:colOff>
      <xdr:row>11</xdr:row>
      <xdr:rowOff>57150</xdr:rowOff>
    </xdr:from>
    <xdr:to>
      <xdr:col>27</xdr:col>
      <xdr:colOff>85725</xdr:colOff>
      <xdr:row>12</xdr:row>
      <xdr:rowOff>0</xdr:rowOff>
    </xdr:to>
    <xdr:sp macro="" textlink="">
      <xdr:nvSpPr>
        <xdr:cNvPr id="3205" name="Text Box 133"/>
        <xdr:cNvSpPr txBox="1">
          <a:spLocks noChangeArrowheads="1"/>
        </xdr:cNvSpPr>
      </xdr:nvSpPr>
      <xdr:spPr bwMode="auto">
        <a:xfrm>
          <a:off x="5629275" y="18669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D</a:t>
          </a:r>
        </a:p>
      </xdr:txBody>
    </xdr:sp>
    <xdr:clientData fPrintsWithSheet="0"/>
  </xdr:twoCellAnchor>
  <xdr:twoCellAnchor>
    <xdr:from>
      <xdr:col>34</xdr:col>
      <xdr:colOff>38100</xdr:colOff>
      <xdr:row>11</xdr:row>
      <xdr:rowOff>47625</xdr:rowOff>
    </xdr:from>
    <xdr:to>
      <xdr:col>35</xdr:col>
      <xdr:colOff>104775</xdr:colOff>
      <xdr:row>11</xdr:row>
      <xdr:rowOff>209550</xdr:rowOff>
    </xdr:to>
    <xdr:sp macro="" textlink="">
      <xdr:nvSpPr>
        <xdr:cNvPr id="3206" name="Text Box 134"/>
        <xdr:cNvSpPr txBox="1">
          <a:spLocks noChangeArrowheads="1"/>
        </xdr:cNvSpPr>
      </xdr:nvSpPr>
      <xdr:spPr bwMode="auto">
        <a:xfrm>
          <a:off x="6638925" y="18573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A</a:t>
          </a:r>
        </a:p>
      </xdr:txBody>
    </xdr:sp>
    <xdr:clientData fPrintsWithSheet="0"/>
  </xdr:twoCellAnchor>
  <xdr:twoCellAnchor>
    <xdr:from>
      <xdr:col>37</xdr:col>
      <xdr:colOff>0</xdr:colOff>
      <xdr:row>11</xdr:row>
      <xdr:rowOff>57150</xdr:rowOff>
    </xdr:from>
    <xdr:to>
      <xdr:col>37</xdr:col>
      <xdr:colOff>161925</xdr:colOff>
      <xdr:row>12</xdr:row>
      <xdr:rowOff>0</xdr:rowOff>
    </xdr:to>
    <xdr:sp macro="" textlink="">
      <xdr:nvSpPr>
        <xdr:cNvPr id="3207" name="Text Box 135"/>
        <xdr:cNvSpPr txBox="1">
          <a:spLocks noChangeArrowheads="1"/>
        </xdr:cNvSpPr>
      </xdr:nvSpPr>
      <xdr:spPr bwMode="auto">
        <a:xfrm>
          <a:off x="7305675" y="18669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D</a:t>
          </a:r>
        </a:p>
      </xdr:txBody>
    </xdr:sp>
    <xdr:clientData fPrintsWithSheet="0"/>
  </xdr:twoCellAnchor>
  <xdr:twoCellAnchor>
    <xdr:from>
      <xdr:col>40</xdr:col>
      <xdr:colOff>0</xdr:colOff>
      <xdr:row>11</xdr:row>
      <xdr:rowOff>47625</xdr:rowOff>
    </xdr:from>
    <xdr:to>
      <xdr:col>40</xdr:col>
      <xdr:colOff>200025</xdr:colOff>
      <xdr:row>12</xdr:row>
      <xdr:rowOff>0</xdr:rowOff>
    </xdr:to>
    <xdr:sp macro="" textlink="">
      <xdr:nvSpPr>
        <xdr:cNvPr id="3208" name="Text Box 136"/>
        <xdr:cNvSpPr txBox="1">
          <a:spLocks noChangeArrowheads="1"/>
        </xdr:cNvSpPr>
      </xdr:nvSpPr>
      <xdr:spPr bwMode="auto">
        <a:xfrm>
          <a:off x="7781925" y="1857375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M</a:t>
          </a:r>
        </a:p>
      </xdr:txBody>
    </xdr:sp>
    <xdr:clientData fPrintsWithSheet="0"/>
  </xdr:twoCellAnchor>
  <xdr:twoCellAnchor>
    <xdr:from>
      <xdr:col>42</xdr:col>
      <xdr:colOff>0</xdr:colOff>
      <xdr:row>11</xdr:row>
      <xdr:rowOff>57150</xdr:rowOff>
    </xdr:from>
    <xdr:to>
      <xdr:col>43</xdr:col>
      <xdr:colOff>57150</xdr:colOff>
      <xdr:row>12</xdr:row>
      <xdr:rowOff>0</xdr:rowOff>
    </xdr:to>
    <xdr:sp macro="" textlink="">
      <xdr:nvSpPr>
        <xdr:cNvPr id="3209" name="Text Box 137"/>
        <xdr:cNvSpPr txBox="1">
          <a:spLocks noChangeArrowheads="1"/>
        </xdr:cNvSpPr>
      </xdr:nvSpPr>
      <xdr:spPr bwMode="auto">
        <a:xfrm>
          <a:off x="8258175" y="18669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A</a:t>
          </a:r>
        </a:p>
      </xdr:txBody>
    </xdr:sp>
    <xdr:clientData fPrintsWithSheet="0"/>
  </xdr:twoCellAnchor>
  <xdr:twoCellAnchor>
    <xdr:from>
      <xdr:col>30</xdr:col>
      <xdr:colOff>19050</xdr:colOff>
      <xdr:row>29</xdr:row>
      <xdr:rowOff>57150</xdr:rowOff>
    </xdr:from>
    <xdr:to>
      <xdr:col>32</xdr:col>
      <xdr:colOff>0</xdr:colOff>
      <xdr:row>30</xdr:row>
      <xdr:rowOff>0</xdr:rowOff>
    </xdr:to>
    <xdr:sp macro="" textlink="">
      <xdr:nvSpPr>
        <xdr:cNvPr id="3210" name="Text Box 138"/>
        <xdr:cNvSpPr txBox="1">
          <a:spLocks noChangeArrowheads="1"/>
        </xdr:cNvSpPr>
      </xdr:nvSpPr>
      <xdr:spPr bwMode="auto">
        <a:xfrm>
          <a:off x="6124575" y="52101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M</a:t>
          </a:r>
        </a:p>
      </xdr:txBody>
    </xdr:sp>
    <xdr:clientData fPrintsWithSheet="0"/>
  </xdr:twoCellAnchor>
  <xdr:twoCellAnchor>
    <xdr:from>
      <xdr:col>26</xdr:col>
      <xdr:colOff>9525</xdr:colOff>
      <xdr:row>29</xdr:row>
      <xdr:rowOff>57150</xdr:rowOff>
    </xdr:from>
    <xdr:to>
      <xdr:col>27</xdr:col>
      <xdr:colOff>85725</xdr:colOff>
      <xdr:row>30</xdr:row>
      <xdr:rowOff>0</xdr:rowOff>
    </xdr:to>
    <xdr:sp macro="" textlink="">
      <xdr:nvSpPr>
        <xdr:cNvPr id="3211" name="Text Box 139"/>
        <xdr:cNvSpPr txBox="1">
          <a:spLocks noChangeArrowheads="1"/>
        </xdr:cNvSpPr>
      </xdr:nvSpPr>
      <xdr:spPr bwMode="auto">
        <a:xfrm>
          <a:off x="5629275" y="51911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D</a:t>
          </a:r>
        </a:p>
      </xdr:txBody>
    </xdr:sp>
    <xdr:clientData fPrintsWithSheet="0"/>
  </xdr:twoCellAnchor>
  <xdr:twoCellAnchor>
    <xdr:from>
      <xdr:col>34</xdr:col>
      <xdr:colOff>19050</xdr:colOff>
      <xdr:row>29</xdr:row>
      <xdr:rowOff>47625</xdr:rowOff>
    </xdr:from>
    <xdr:to>
      <xdr:col>35</xdr:col>
      <xdr:colOff>85725</xdr:colOff>
      <xdr:row>29</xdr:row>
      <xdr:rowOff>209550</xdr:rowOff>
    </xdr:to>
    <xdr:sp macro="" textlink="">
      <xdr:nvSpPr>
        <xdr:cNvPr id="3212" name="Text Box 140"/>
        <xdr:cNvSpPr txBox="1">
          <a:spLocks noChangeArrowheads="1"/>
        </xdr:cNvSpPr>
      </xdr:nvSpPr>
      <xdr:spPr bwMode="auto">
        <a:xfrm>
          <a:off x="6619875" y="51816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A</a:t>
          </a:r>
        </a:p>
      </xdr:txBody>
    </xdr:sp>
    <xdr:clientData fPrintsWithSheet="0"/>
  </xdr:twoCellAnchor>
  <xdr:twoCellAnchor>
    <xdr:from>
      <xdr:col>39</xdr:col>
      <xdr:colOff>19050</xdr:colOff>
      <xdr:row>29</xdr:row>
      <xdr:rowOff>57150</xdr:rowOff>
    </xdr:from>
    <xdr:to>
      <xdr:col>40</xdr:col>
      <xdr:colOff>152400</xdr:colOff>
      <xdr:row>30</xdr:row>
      <xdr:rowOff>0</xdr:rowOff>
    </xdr:to>
    <xdr:sp macro="" textlink="">
      <xdr:nvSpPr>
        <xdr:cNvPr id="3213" name="Text Box 141"/>
        <xdr:cNvSpPr txBox="1">
          <a:spLocks noChangeArrowheads="1"/>
        </xdr:cNvSpPr>
      </xdr:nvSpPr>
      <xdr:spPr bwMode="auto">
        <a:xfrm>
          <a:off x="7772400" y="51911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M</a:t>
          </a:r>
        </a:p>
      </xdr:txBody>
    </xdr:sp>
    <xdr:clientData fPrintsWithSheet="0"/>
  </xdr:twoCellAnchor>
  <xdr:twoCellAnchor>
    <xdr:from>
      <xdr:col>36</xdr:col>
      <xdr:colOff>361950</xdr:colOff>
      <xdr:row>29</xdr:row>
      <xdr:rowOff>57150</xdr:rowOff>
    </xdr:from>
    <xdr:to>
      <xdr:col>37</xdr:col>
      <xdr:colOff>142875</xdr:colOff>
      <xdr:row>30</xdr:row>
      <xdr:rowOff>0</xdr:rowOff>
    </xdr:to>
    <xdr:sp macro="" textlink="">
      <xdr:nvSpPr>
        <xdr:cNvPr id="3214" name="Text Box 142"/>
        <xdr:cNvSpPr txBox="1">
          <a:spLocks noChangeArrowheads="1"/>
        </xdr:cNvSpPr>
      </xdr:nvSpPr>
      <xdr:spPr bwMode="auto">
        <a:xfrm>
          <a:off x="7286625" y="51911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D</a:t>
          </a:r>
        </a:p>
      </xdr:txBody>
    </xdr:sp>
    <xdr:clientData fPrintsWithSheet="0"/>
  </xdr:twoCellAnchor>
  <xdr:twoCellAnchor>
    <xdr:from>
      <xdr:col>42</xdr:col>
      <xdr:colOff>19050</xdr:colOff>
      <xdr:row>29</xdr:row>
      <xdr:rowOff>47625</xdr:rowOff>
    </xdr:from>
    <xdr:to>
      <xdr:col>43</xdr:col>
      <xdr:colOff>76200</xdr:colOff>
      <xdr:row>29</xdr:row>
      <xdr:rowOff>209550</xdr:rowOff>
    </xdr:to>
    <xdr:sp macro="" textlink="">
      <xdr:nvSpPr>
        <xdr:cNvPr id="3215" name="Text Box 143"/>
        <xdr:cNvSpPr txBox="1">
          <a:spLocks noChangeArrowheads="1"/>
        </xdr:cNvSpPr>
      </xdr:nvSpPr>
      <xdr:spPr bwMode="auto">
        <a:xfrm>
          <a:off x="8277225" y="51816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A</a:t>
          </a:r>
        </a:p>
      </xdr:txBody>
    </xdr:sp>
    <xdr:clientData fPrintsWithSheet="0"/>
  </xdr:twoCellAnchor>
  <xdr:twoCellAnchor>
    <xdr:from>
      <xdr:col>30</xdr:col>
      <xdr:colOff>28575</xdr:colOff>
      <xdr:row>47</xdr:row>
      <xdr:rowOff>57150</xdr:rowOff>
    </xdr:from>
    <xdr:to>
      <xdr:col>32</xdr:col>
      <xdr:colOff>9525</xdr:colOff>
      <xdr:row>48</xdr:row>
      <xdr:rowOff>19050</xdr:rowOff>
    </xdr:to>
    <xdr:sp macro="" textlink="">
      <xdr:nvSpPr>
        <xdr:cNvPr id="3216" name="Text Box 144"/>
        <xdr:cNvSpPr txBox="1">
          <a:spLocks noChangeArrowheads="1"/>
        </xdr:cNvSpPr>
      </xdr:nvSpPr>
      <xdr:spPr bwMode="auto">
        <a:xfrm>
          <a:off x="6134100" y="86010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M</a:t>
          </a:r>
        </a:p>
      </xdr:txBody>
    </xdr:sp>
    <xdr:clientData fPrintsWithSheet="0"/>
  </xdr:twoCellAnchor>
  <xdr:twoCellAnchor>
    <xdr:from>
      <xdr:col>26</xdr:col>
      <xdr:colOff>9525</xdr:colOff>
      <xdr:row>47</xdr:row>
      <xdr:rowOff>57150</xdr:rowOff>
    </xdr:from>
    <xdr:to>
      <xdr:col>27</xdr:col>
      <xdr:colOff>85725</xdr:colOff>
      <xdr:row>48</xdr:row>
      <xdr:rowOff>19050</xdr:rowOff>
    </xdr:to>
    <xdr:sp macro="" textlink="">
      <xdr:nvSpPr>
        <xdr:cNvPr id="3217" name="Text Box 145"/>
        <xdr:cNvSpPr txBox="1">
          <a:spLocks noChangeArrowheads="1"/>
        </xdr:cNvSpPr>
      </xdr:nvSpPr>
      <xdr:spPr bwMode="auto">
        <a:xfrm>
          <a:off x="5629275" y="85820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D</a:t>
          </a:r>
        </a:p>
      </xdr:txBody>
    </xdr:sp>
    <xdr:clientData fPrintsWithSheet="0"/>
  </xdr:twoCellAnchor>
  <xdr:twoCellAnchor>
    <xdr:from>
      <xdr:col>34</xdr:col>
      <xdr:colOff>28575</xdr:colOff>
      <xdr:row>47</xdr:row>
      <xdr:rowOff>47625</xdr:rowOff>
    </xdr:from>
    <xdr:to>
      <xdr:col>35</xdr:col>
      <xdr:colOff>95250</xdr:colOff>
      <xdr:row>48</xdr:row>
      <xdr:rowOff>9525</xdr:rowOff>
    </xdr:to>
    <xdr:sp macro="" textlink="">
      <xdr:nvSpPr>
        <xdr:cNvPr id="3218" name="Text Box 146"/>
        <xdr:cNvSpPr txBox="1">
          <a:spLocks noChangeArrowheads="1"/>
        </xdr:cNvSpPr>
      </xdr:nvSpPr>
      <xdr:spPr bwMode="auto">
        <a:xfrm>
          <a:off x="6629400" y="85915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A</a:t>
          </a:r>
        </a:p>
      </xdr:txBody>
    </xdr:sp>
    <xdr:clientData fPrintsWithSheet="0"/>
  </xdr:twoCellAnchor>
  <xdr:twoCellAnchor>
    <xdr:from>
      <xdr:col>40</xdr:col>
      <xdr:colOff>0</xdr:colOff>
      <xdr:row>47</xdr:row>
      <xdr:rowOff>57150</xdr:rowOff>
    </xdr:from>
    <xdr:to>
      <xdr:col>40</xdr:col>
      <xdr:colOff>161925</xdr:colOff>
      <xdr:row>48</xdr:row>
      <xdr:rowOff>19050</xdr:rowOff>
    </xdr:to>
    <xdr:sp macro="" textlink="">
      <xdr:nvSpPr>
        <xdr:cNvPr id="3219" name="Text Box 147"/>
        <xdr:cNvSpPr txBox="1">
          <a:spLocks noChangeArrowheads="1"/>
        </xdr:cNvSpPr>
      </xdr:nvSpPr>
      <xdr:spPr bwMode="auto">
        <a:xfrm>
          <a:off x="7781925" y="86010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M</a:t>
          </a:r>
        </a:p>
      </xdr:txBody>
    </xdr:sp>
    <xdr:clientData fPrintsWithSheet="0"/>
  </xdr:twoCellAnchor>
  <xdr:twoCellAnchor>
    <xdr:from>
      <xdr:col>36</xdr:col>
      <xdr:colOff>361950</xdr:colOff>
      <xdr:row>47</xdr:row>
      <xdr:rowOff>57150</xdr:rowOff>
    </xdr:from>
    <xdr:to>
      <xdr:col>37</xdr:col>
      <xdr:colOff>142875</xdr:colOff>
      <xdr:row>48</xdr:row>
      <xdr:rowOff>19050</xdr:rowOff>
    </xdr:to>
    <xdr:sp macro="" textlink="">
      <xdr:nvSpPr>
        <xdr:cNvPr id="3220" name="Text Box 148"/>
        <xdr:cNvSpPr txBox="1">
          <a:spLocks noChangeArrowheads="1"/>
        </xdr:cNvSpPr>
      </xdr:nvSpPr>
      <xdr:spPr bwMode="auto">
        <a:xfrm>
          <a:off x="7286625" y="85820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D</a:t>
          </a:r>
        </a:p>
      </xdr:txBody>
    </xdr:sp>
    <xdr:clientData fPrintsWithSheet="0"/>
  </xdr:twoCellAnchor>
  <xdr:twoCellAnchor>
    <xdr:from>
      <xdr:col>42</xdr:col>
      <xdr:colOff>9525</xdr:colOff>
      <xdr:row>47</xdr:row>
      <xdr:rowOff>47625</xdr:rowOff>
    </xdr:from>
    <xdr:to>
      <xdr:col>43</xdr:col>
      <xdr:colOff>66675</xdr:colOff>
      <xdr:row>48</xdr:row>
      <xdr:rowOff>9525</xdr:rowOff>
    </xdr:to>
    <xdr:sp macro="" textlink="">
      <xdr:nvSpPr>
        <xdr:cNvPr id="3221" name="Text Box 149"/>
        <xdr:cNvSpPr txBox="1">
          <a:spLocks noChangeArrowheads="1"/>
        </xdr:cNvSpPr>
      </xdr:nvSpPr>
      <xdr:spPr bwMode="auto">
        <a:xfrm>
          <a:off x="8267700" y="85725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1DD4FF"/>
              </a:solidFill>
              <a:latin typeface="Arial"/>
              <a:cs typeface="Arial"/>
            </a:rPr>
            <a:t>A</a:t>
          </a:r>
        </a:p>
      </xdr:txBody>
    </xdr:sp>
    <xdr:clientData fPrintsWithSheet="0"/>
  </xdr:twoCellAnchor>
  <xdr:twoCellAnchor>
    <xdr:from>
      <xdr:col>35</xdr:col>
      <xdr:colOff>28575</xdr:colOff>
      <xdr:row>65</xdr:row>
      <xdr:rowOff>171450</xdr:rowOff>
    </xdr:from>
    <xdr:to>
      <xdr:col>45</xdr:col>
      <xdr:colOff>47625</xdr:colOff>
      <xdr:row>65</xdr:row>
      <xdr:rowOff>171450</xdr:rowOff>
    </xdr:to>
    <xdr:sp macro="" textlink="">
      <xdr:nvSpPr>
        <xdr:cNvPr id="147870" name="Line 153"/>
        <xdr:cNvSpPr>
          <a:spLocks noChangeShapeType="1"/>
        </xdr:cNvSpPr>
      </xdr:nvSpPr>
      <xdr:spPr bwMode="auto">
        <a:xfrm>
          <a:off x="6724650" y="11915775"/>
          <a:ext cx="208597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19</xdr:col>
      <xdr:colOff>47625</xdr:colOff>
      <xdr:row>37</xdr:row>
      <xdr:rowOff>38100</xdr:rowOff>
    </xdr:from>
    <xdr:to>
      <xdr:col>25</xdr:col>
      <xdr:colOff>104775</xdr:colOff>
      <xdr:row>38</xdr:row>
      <xdr:rowOff>0</xdr:rowOff>
    </xdr:to>
    <xdr:sp macro="" textlink="">
      <xdr:nvSpPr>
        <xdr:cNvPr id="3229" name="Text Box 157"/>
        <xdr:cNvSpPr txBox="1">
          <a:spLocks noChangeArrowheads="1"/>
        </xdr:cNvSpPr>
      </xdr:nvSpPr>
      <xdr:spPr bwMode="auto">
        <a:xfrm>
          <a:off x="4124325" y="6896100"/>
          <a:ext cx="14859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Contrato directo con la empresa</a:t>
          </a:r>
        </a:p>
      </xdr:txBody>
    </xdr:sp>
    <xdr:clientData fPrintsWithSheet="0"/>
  </xdr:twoCellAnchor>
  <xdr:twoCellAnchor>
    <xdr:from>
      <xdr:col>19</xdr:col>
      <xdr:colOff>76200</xdr:colOff>
      <xdr:row>19</xdr:row>
      <xdr:rowOff>28575</xdr:rowOff>
    </xdr:from>
    <xdr:to>
      <xdr:col>26</xdr:col>
      <xdr:colOff>19050</xdr:colOff>
      <xdr:row>20</xdr:row>
      <xdr:rowOff>9525</xdr:rowOff>
    </xdr:to>
    <xdr:sp macro="" textlink="">
      <xdr:nvSpPr>
        <xdr:cNvPr id="3230" name="Text Box 158"/>
        <xdr:cNvSpPr txBox="1">
          <a:spLocks noChangeArrowheads="1"/>
        </xdr:cNvSpPr>
      </xdr:nvSpPr>
      <xdr:spPr bwMode="auto">
        <a:xfrm>
          <a:off x="4152900" y="3552825"/>
          <a:ext cx="14859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Contrato directo con la empresa</a:t>
          </a:r>
        </a:p>
      </xdr:txBody>
    </xdr:sp>
    <xdr:clientData fPrintsWithSheet="0"/>
  </xdr:twoCellAnchor>
  <xdr:twoCellAnchor>
    <xdr:from>
      <xdr:col>19</xdr:col>
      <xdr:colOff>76200</xdr:colOff>
      <xdr:row>56</xdr:row>
      <xdr:rowOff>28575</xdr:rowOff>
    </xdr:from>
    <xdr:to>
      <xdr:col>26</xdr:col>
      <xdr:colOff>19050</xdr:colOff>
      <xdr:row>57</xdr:row>
      <xdr:rowOff>0</xdr:rowOff>
    </xdr:to>
    <xdr:sp macro="" textlink="">
      <xdr:nvSpPr>
        <xdr:cNvPr id="3231" name="Text Box 159"/>
        <xdr:cNvSpPr txBox="1">
          <a:spLocks noChangeArrowheads="1"/>
        </xdr:cNvSpPr>
      </xdr:nvSpPr>
      <xdr:spPr bwMode="auto">
        <a:xfrm>
          <a:off x="4152900" y="10258425"/>
          <a:ext cx="14859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Contrato directo con la empresa</a:t>
          </a:r>
        </a:p>
      </xdr:txBody>
    </xdr:sp>
    <xdr:clientData fPrintsWithSheet="0"/>
  </xdr:twoCellAnchor>
  <xdr:twoCellAnchor>
    <xdr:from>
      <xdr:col>19</xdr:col>
      <xdr:colOff>104775</xdr:colOff>
      <xdr:row>20</xdr:row>
      <xdr:rowOff>28575</xdr:rowOff>
    </xdr:from>
    <xdr:to>
      <xdr:col>25</xdr:col>
      <xdr:colOff>95250</xdr:colOff>
      <xdr:row>21</xdr:row>
      <xdr:rowOff>123825</xdr:rowOff>
    </xdr:to>
    <xdr:sp macro="" textlink="">
      <xdr:nvSpPr>
        <xdr:cNvPr id="3232" name="Text Box 160"/>
        <xdr:cNvSpPr txBox="1">
          <a:spLocks noChangeArrowheads="1"/>
        </xdr:cNvSpPr>
      </xdr:nvSpPr>
      <xdr:spPr bwMode="auto">
        <a:xfrm>
          <a:off x="4181475" y="3714750"/>
          <a:ext cx="14192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Contrato por medio de agencia</a:t>
          </a:r>
        </a:p>
      </xdr:txBody>
    </xdr:sp>
    <xdr:clientData fPrintsWithSheet="0"/>
  </xdr:twoCellAnchor>
  <xdr:twoCellAnchor>
    <xdr:from>
      <xdr:col>19</xdr:col>
      <xdr:colOff>123825</xdr:colOff>
      <xdr:row>57</xdr:row>
      <xdr:rowOff>9525</xdr:rowOff>
    </xdr:from>
    <xdr:to>
      <xdr:col>26</xdr:col>
      <xdr:colOff>0</xdr:colOff>
      <xdr:row>58</xdr:row>
      <xdr:rowOff>104775</xdr:rowOff>
    </xdr:to>
    <xdr:sp macro="" textlink="">
      <xdr:nvSpPr>
        <xdr:cNvPr id="3233" name="Text Box 161"/>
        <xdr:cNvSpPr txBox="1">
          <a:spLocks noChangeArrowheads="1"/>
        </xdr:cNvSpPr>
      </xdr:nvSpPr>
      <xdr:spPr bwMode="auto">
        <a:xfrm>
          <a:off x="4200525" y="10410825"/>
          <a:ext cx="14192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Contrato por medio de agencia</a:t>
          </a:r>
        </a:p>
      </xdr:txBody>
    </xdr:sp>
    <xdr:clientData fPrintsWithSheet="0"/>
  </xdr:twoCellAnchor>
  <xdr:twoCellAnchor>
    <xdr:from>
      <xdr:col>19</xdr:col>
      <xdr:colOff>85725</xdr:colOff>
      <xdr:row>38</xdr:row>
      <xdr:rowOff>9525</xdr:rowOff>
    </xdr:from>
    <xdr:to>
      <xdr:col>25</xdr:col>
      <xdr:colOff>76200</xdr:colOff>
      <xdr:row>39</xdr:row>
      <xdr:rowOff>104775</xdr:rowOff>
    </xdr:to>
    <xdr:sp macro="" textlink="">
      <xdr:nvSpPr>
        <xdr:cNvPr id="3234" name="Text Box 162"/>
        <xdr:cNvSpPr txBox="1">
          <a:spLocks noChangeArrowheads="1"/>
        </xdr:cNvSpPr>
      </xdr:nvSpPr>
      <xdr:spPr bwMode="auto">
        <a:xfrm>
          <a:off x="4162425" y="7048500"/>
          <a:ext cx="14192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Contrato por medio de agencia</a:t>
          </a:r>
        </a:p>
      </xdr:txBody>
    </xdr:sp>
    <xdr:clientData fPrintsWithSheet="0"/>
  </xdr:twoCellAnchor>
  <xdr:twoCellAnchor>
    <xdr:from>
      <xdr:col>2</xdr:col>
      <xdr:colOff>76200</xdr:colOff>
      <xdr:row>65</xdr:row>
      <xdr:rowOff>133350</xdr:rowOff>
    </xdr:from>
    <xdr:to>
      <xdr:col>3</xdr:col>
      <xdr:colOff>57150</xdr:colOff>
      <xdr:row>67</xdr:row>
      <xdr:rowOff>57150</xdr:rowOff>
    </xdr:to>
    <xdr:sp macro="" textlink="">
      <xdr:nvSpPr>
        <xdr:cNvPr id="3235" name="Text Box 163"/>
        <xdr:cNvSpPr txBox="1">
          <a:spLocks noChangeArrowheads="1"/>
        </xdr:cNvSpPr>
      </xdr:nvSpPr>
      <xdr:spPr bwMode="auto">
        <a:xfrm>
          <a:off x="1104900" y="11858625"/>
          <a:ext cx="4381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O" sz="700" b="0" i="0" u="none" strike="noStrike" baseline="0">
              <a:solidFill>
                <a:srgbClr val="0070B8"/>
              </a:solidFill>
              <a:latin typeface="Arial"/>
              <a:cs typeface="Arial"/>
            </a:rPr>
            <a:t>Fecha de afiliación:</a:t>
          </a:r>
        </a:p>
      </xdr:txBody>
    </xdr:sp>
    <xdr:clientData fPrintsWithSheet="0"/>
  </xdr:twoCellAnchor>
  <xdr:twoCellAnchor>
    <xdr:from>
      <xdr:col>9</xdr:col>
      <xdr:colOff>28575</xdr:colOff>
      <xdr:row>66</xdr:row>
      <xdr:rowOff>28575</xdr:rowOff>
    </xdr:from>
    <xdr:to>
      <xdr:col>14</xdr:col>
      <xdr:colOff>104775</xdr:colOff>
      <xdr:row>67</xdr:row>
      <xdr:rowOff>0</xdr:rowOff>
    </xdr:to>
    <xdr:sp macro="" textlink="">
      <xdr:nvSpPr>
        <xdr:cNvPr id="3236" name="Text Box 164"/>
        <xdr:cNvSpPr txBox="1">
          <a:spLocks noChangeArrowheads="1"/>
        </xdr:cNvSpPr>
      </xdr:nvSpPr>
      <xdr:spPr bwMode="auto">
        <a:xfrm>
          <a:off x="2867025" y="11944350"/>
          <a:ext cx="638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Beneficiario</a:t>
          </a:r>
        </a:p>
      </xdr:txBody>
    </xdr:sp>
    <xdr:clientData fPrintsWithSheet="0"/>
  </xdr:twoCellAnchor>
  <xdr:twoCellAnchor>
    <xdr:from>
      <xdr:col>1</xdr:col>
      <xdr:colOff>409575</xdr:colOff>
      <xdr:row>15</xdr:row>
      <xdr:rowOff>219075</xdr:rowOff>
    </xdr:from>
    <xdr:to>
      <xdr:col>46</xdr:col>
      <xdr:colOff>19050</xdr:colOff>
      <xdr:row>15</xdr:row>
      <xdr:rowOff>219075</xdr:rowOff>
    </xdr:to>
    <xdr:sp macro="" textlink="">
      <xdr:nvSpPr>
        <xdr:cNvPr id="147879" name="Line 167"/>
        <xdr:cNvSpPr>
          <a:spLocks noChangeShapeType="1"/>
        </xdr:cNvSpPr>
      </xdr:nvSpPr>
      <xdr:spPr bwMode="auto">
        <a:xfrm>
          <a:off x="1019175" y="2771775"/>
          <a:ext cx="7934325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24</xdr:col>
      <xdr:colOff>57150</xdr:colOff>
      <xdr:row>21</xdr:row>
      <xdr:rowOff>180975</xdr:rowOff>
    </xdr:from>
    <xdr:to>
      <xdr:col>24</xdr:col>
      <xdr:colOff>57150</xdr:colOff>
      <xdr:row>22</xdr:row>
      <xdr:rowOff>133350</xdr:rowOff>
    </xdr:to>
    <xdr:sp macro="" textlink="">
      <xdr:nvSpPr>
        <xdr:cNvPr id="147880" name="Line 67"/>
        <xdr:cNvSpPr>
          <a:spLocks noChangeShapeType="1"/>
        </xdr:cNvSpPr>
      </xdr:nvSpPr>
      <xdr:spPr bwMode="auto">
        <a:xfrm>
          <a:off x="5476875" y="3905250"/>
          <a:ext cx="0" cy="142875"/>
        </a:xfrm>
        <a:prstGeom prst="line">
          <a:avLst/>
        </a:prstGeom>
        <a:noFill/>
        <a:ln w="1270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24</xdr:col>
      <xdr:colOff>66675</xdr:colOff>
      <xdr:row>40</xdr:row>
      <xdr:rowOff>19050</xdr:rowOff>
    </xdr:from>
    <xdr:to>
      <xdr:col>24</xdr:col>
      <xdr:colOff>66675</xdr:colOff>
      <xdr:row>40</xdr:row>
      <xdr:rowOff>161925</xdr:rowOff>
    </xdr:to>
    <xdr:sp macro="" textlink="">
      <xdr:nvSpPr>
        <xdr:cNvPr id="147881" name="Line 67"/>
        <xdr:cNvSpPr>
          <a:spLocks noChangeShapeType="1"/>
        </xdr:cNvSpPr>
      </xdr:nvSpPr>
      <xdr:spPr bwMode="auto">
        <a:xfrm>
          <a:off x="5486400" y="7277100"/>
          <a:ext cx="0" cy="142875"/>
        </a:xfrm>
        <a:prstGeom prst="line">
          <a:avLst/>
        </a:prstGeom>
        <a:noFill/>
        <a:ln w="1270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24</xdr:col>
      <xdr:colOff>66675</xdr:colOff>
      <xdr:row>59</xdr:row>
      <xdr:rowOff>28575</xdr:rowOff>
    </xdr:from>
    <xdr:to>
      <xdr:col>24</xdr:col>
      <xdr:colOff>66675</xdr:colOff>
      <xdr:row>59</xdr:row>
      <xdr:rowOff>171450</xdr:rowOff>
    </xdr:to>
    <xdr:sp macro="" textlink="">
      <xdr:nvSpPr>
        <xdr:cNvPr id="147882" name="Line 67"/>
        <xdr:cNvSpPr>
          <a:spLocks noChangeShapeType="1"/>
        </xdr:cNvSpPr>
      </xdr:nvSpPr>
      <xdr:spPr bwMode="auto">
        <a:xfrm>
          <a:off x="5486400" y="10648950"/>
          <a:ext cx="0" cy="142875"/>
        </a:xfrm>
        <a:prstGeom prst="line">
          <a:avLst/>
        </a:prstGeom>
        <a:noFill/>
        <a:ln w="1270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oneCell">
    <xdr:from>
      <xdr:col>1</xdr:col>
      <xdr:colOff>342900</xdr:colOff>
      <xdr:row>2</xdr:row>
      <xdr:rowOff>133350</xdr:rowOff>
    </xdr:from>
    <xdr:to>
      <xdr:col>46</xdr:col>
      <xdr:colOff>76200</xdr:colOff>
      <xdr:row>7</xdr:row>
      <xdr:rowOff>76200</xdr:rowOff>
    </xdr:to>
    <xdr:pic>
      <xdr:nvPicPr>
        <xdr:cNvPr id="147883" name="Picture 301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57200"/>
          <a:ext cx="8058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24</xdr:row>
      <xdr:rowOff>171450</xdr:rowOff>
    </xdr:from>
    <xdr:to>
      <xdr:col>46</xdr:col>
      <xdr:colOff>28575</xdr:colOff>
      <xdr:row>26</xdr:row>
      <xdr:rowOff>28575</xdr:rowOff>
    </xdr:to>
    <xdr:pic>
      <xdr:nvPicPr>
        <xdr:cNvPr id="147884" name="Picture 301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29125"/>
          <a:ext cx="79533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42</xdr:row>
      <xdr:rowOff>200025</xdr:rowOff>
    </xdr:from>
    <xdr:to>
      <xdr:col>46</xdr:col>
      <xdr:colOff>28575</xdr:colOff>
      <xdr:row>44</xdr:row>
      <xdr:rowOff>19050</xdr:rowOff>
    </xdr:to>
    <xdr:pic>
      <xdr:nvPicPr>
        <xdr:cNvPr id="147885" name="Picture 3015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800975"/>
          <a:ext cx="795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61</xdr:row>
      <xdr:rowOff>209550</xdr:rowOff>
    </xdr:from>
    <xdr:to>
      <xdr:col>46</xdr:col>
      <xdr:colOff>38100</xdr:colOff>
      <xdr:row>63</xdr:row>
      <xdr:rowOff>0</xdr:rowOff>
    </xdr:to>
    <xdr:pic>
      <xdr:nvPicPr>
        <xdr:cNvPr id="147886" name="Picture 3015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1172825"/>
          <a:ext cx="7953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62</xdr:row>
      <xdr:rowOff>171450</xdr:rowOff>
    </xdr:from>
    <xdr:to>
      <xdr:col>46</xdr:col>
      <xdr:colOff>47625</xdr:colOff>
      <xdr:row>63</xdr:row>
      <xdr:rowOff>171450</xdr:rowOff>
    </xdr:to>
    <xdr:pic>
      <xdr:nvPicPr>
        <xdr:cNvPr id="147887" name="Picture 3016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353800"/>
          <a:ext cx="79724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67</xdr:row>
      <xdr:rowOff>19050</xdr:rowOff>
    </xdr:from>
    <xdr:to>
      <xdr:col>5</xdr:col>
      <xdr:colOff>238125</xdr:colOff>
      <xdr:row>68</xdr:row>
      <xdr:rowOff>114300</xdr:rowOff>
    </xdr:to>
    <xdr:pic>
      <xdr:nvPicPr>
        <xdr:cNvPr id="147888" name="Picture 3016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2144375"/>
          <a:ext cx="1133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22</xdr:row>
      <xdr:rowOff>19050</xdr:rowOff>
    </xdr:from>
    <xdr:to>
      <xdr:col>14</xdr:col>
      <xdr:colOff>104775</xdr:colOff>
      <xdr:row>22</xdr:row>
      <xdr:rowOff>161925</xdr:rowOff>
    </xdr:to>
    <xdr:sp macro="" textlink="">
      <xdr:nvSpPr>
        <xdr:cNvPr id="147779" name="Rectangle 50"/>
        <xdr:cNvSpPr>
          <a:spLocks noChangeArrowheads="1"/>
        </xdr:cNvSpPr>
      </xdr:nvSpPr>
      <xdr:spPr bwMode="auto">
        <a:xfrm>
          <a:off x="3276600" y="3933825"/>
          <a:ext cx="228600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34</xdr:col>
      <xdr:colOff>85725</xdr:colOff>
      <xdr:row>40</xdr:row>
      <xdr:rowOff>19050</xdr:rowOff>
    </xdr:from>
    <xdr:to>
      <xdr:col>36</xdr:col>
      <xdr:colOff>0</xdr:colOff>
      <xdr:row>40</xdr:row>
      <xdr:rowOff>161925</xdr:rowOff>
    </xdr:to>
    <xdr:sp macro="" textlink="">
      <xdr:nvSpPr>
        <xdr:cNvPr id="147803" name="Rectangle 82"/>
        <xdr:cNvSpPr>
          <a:spLocks noChangeArrowheads="1"/>
        </xdr:cNvSpPr>
      </xdr:nvSpPr>
      <xdr:spPr bwMode="auto">
        <a:xfrm>
          <a:off x="6686550" y="7277100"/>
          <a:ext cx="238125" cy="142875"/>
        </a:xfrm>
        <a:prstGeom prst="rect">
          <a:avLst/>
        </a:prstGeom>
        <a:noFill/>
        <a:ln w="19050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 editAs="oneCell">
    <xdr:from>
      <xdr:col>5</xdr:col>
      <xdr:colOff>0</xdr:colOff>
      <xdr:row>41</xdr:row>
      <xdr:rowOff>0</xdr:rowOff>
    </xdr:from>
    <xdr:to>
      <xdr:col>17</xdr:col>
      <xdr:colOff>76267</xdr:colOff>
      <xdr:row>44</xdr:row>
      <xdr:rowOff>85725</xdr:rowOff>
    </xdr:to>
    <xdr:pic>
      <xdr:nvPicPr>
        <xdr:cNvPr id="147" name="Imagen 14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7448550"/>
          <a:ext cx="1752667" cy="6477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142876</xdr:colOff>
      <xdr:row>42</xdr:row>
      <xdr:rowOff>38100</xdr:rowOff>
    </xdr:from>
    <xdr:to>
      <xdr:col>28</xdr:col>
      <xdr:colOff>104776</xdr:colOff>
      <xdr:row>44</xdr:row>
      <xdr:rowOff>15875</xdr:rowOff>
    </xdr:to>
    <xdr:pic>
      <xdr:nvPicPr>
        <xdr:cNvPr id="148" name="Imagen 14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6" y="7639050"/>
          <a:ext cx="1743075" cy="387350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0</xdr:rowOff>
    </xdr:from>
    <xdr:to>
      <xdr:col>21</xdr:col>
      <xdr:colOff>66742</xdr:colOff>
      <xdr:row>4</xdr:row>
      <xdr:rowOff>19050</xdr:rowOff>
    </xdr:to>
    <xdr:pic>
      <xdr:nvPicPr>
        <xdr:cNvPr id="151" name="Imagen 15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0"/>
          <a:ext cx="1752667" cy="647700"/>
        </a:xfrm>
        <a:prstGeom prst="rect">
          <a:avLst/>
        </a:prstGeom>
      </xdr:spPr>
    </xdr:pic>
    <xdr:clientData/>
  </xdr:twoCellAnchor>
  <xdr:twoCellAnchor editAs="oneCell">
    <xdr:from>
      <xdr:col>22</xdr:col>
      <xdr:colOff>390526</xdr:colOff>
      <xdr:row>1</xdr:row>
      <xdr:rowOff>28575</xdr:rowOff>
    </xdr:from>
    <xdr:to>
      <xdr:col>35</xdr:col>
      <xdr:colOff>66676</xdr:colOff>
      <xdr:row>3</xdr:row>
      <xdr:rowOff>92075</xdr:rowOff>
    </xdr:to>
    <xdr:pic>
      <xdr:nvPicPr>
        <xdr:cNvPr id="152" name="Imagen 15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6" y="190500"/>
          <a:ext cx="1743075" cy="387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33</xdr:row>
      <xdr:rowOff>57150</xdr:rowOff>
    </xdr:from>
    <xdr:to>
      <xdr:col>43</xdr:col>
      <xdr:colOff>76200</xdr:colOff>
      <xdr:row>35</xdr:row>
      <xdr:rowOff>47625</xdr:rowOff>
    </xdr:to>
    <xdr:pic>
      <xdr:nvPicPr>
        <xdr:cNvPr id="149720" name="Picture 342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391150"/>
          <a:ext cx="8010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28575</xdr:colOff>
      <xdr:row>26</xdr:row>
      <xdr:rowOff>219075</xdr:rowOff>
    </xdr:from>
    <xdr:to>
      <xdr:col>43</xdr:col>
      <xdr:colOff>0</xdr:colOff>
      <xdr:row>32</xdr:row>
      <xdr:rowOff>28575</xdr:rowOff>
    </xdr:to>
    <xdr:pic>
      <xdr:nvPicPr>
        <xdr:cNvPr id="149721" name="Picture 3424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4514850"/>
          <a:ext cx="2686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19050</xdr:rowOff>
    </xdr:from>
    <xdr:to>
      <xdr:col>43</xdr:col>
      <xdr:colOff>38100</xdr:colOff>
      <xdr:row>26</xdr:row>
      <xdr:rowOff>9525</xdr:rowOff>
    </xdr:to>
    <xdr:pic>
      <xdr:nvPicPr>
        <xdr:cNvPr id="149722" name="Picture 3407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3562350"/>
          <a:ext cx="58769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2</xdr:row>
      <xdr:rowOff>152400</xdr:rowOff>
    </xdr:from>
    <xdr:to>
      <xdr:col>43</xdr:col>
      <xdr:colOff>57150</xdr:colOff>
      <xdr:row>5</xdr:row>
      <xdr:rowOff>47625</xdr:rowOff>
    </xdr:to>
    <xdr:pic>
      <xdr:nvPicPr>
        <xdr:cNvPr id="149723" name="Picture 3407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6250"/>
          <a:ext cx="7972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276225</xdr:colOff>
      <xdr:row>24</xdr:row>
      <xdr:rowOff>200025</xdr:rowOff>
    </xdr:from>
    <xdr:to>
      <xdr:col>9</xdr:col>
      <xdr:colOff>152400</xdr:colOff>
      <xdr:row>25</xdr:row>
      <xdr:rowOff>238125</xdr:rowOff>
    </xdr:to>
    <xdr:grpSp>
      <xdr:nvGrpSpPr>
        <xdr:cNvPr id="149724" name="Group 192"/>
        <xdr:cNvGrpSpPr>
          <a:grpSpLocks/>
        </xdr:cNvGrpSpPr>
      </xdr:nvGrpSpPr>
      <xdr:grpSpPr bwMode="auto">
        <a:xfrm>
          <a:off x="1733550" y="4000500"/>
          <a:ext cx="552450" cy="257175"/>
          <a:chOff x="186" y="420"/>
          <a:chExt cx="58" cy="27"/>
        </a:xfrm>
      </xdr:grpSpPr>
      <xdr:sp macro="" textlink="">
        <xdr:nvSpPr>
          <xdr:cNvPr id="4286" name="Text Box 190"/>
          <xdr:cNvSpPr txBox="1">
            <a:spLocks noChangeArrowheads="1"/>
          </xdr:cNvSpPr>
        </xdr:nvSpPr>
        <xdr:spPr bwMode="auto">
          <a:xfrm>
            <a:off x="186" y="434"/>
            <a:ext cx="55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s-CO" sz="750" b="0" i="0" u="none" strike="noStrike" baseline="0">
                <a:solidFill>
                  <a:srgbClr val="1DD4FF"/>
                </a:solidFill>
                <a:latin typeface="Arial"/>
                <a:cs typeface="Arial"/>
              </a:rPr>
              <a:t>con una X</a:t>
            </a:r>
            <a:endParaRPr lang="es-CO" sz="700" b="0" i="0" u="none" strike="noStrike" baseline="0">
              <a:solidFill>
                <a:srgbClr val="1DD4FF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CO" sz="700" b="0" i="0" u="none" strike="noStrike" baseline="0">
              <a:solidFill>
                <a:srgbClr val="1DD4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285" name="Text Box 189"/>
          <xdr:cNvSpPr txBox="1">
            <a:spLocks noChangeArrowheads="1"/>
          </xdr:cNvSpPr>
        </xdr:nvSpPr>
        <xdr:spPr bwMode="auto">
          <a:xfrm>
            <a:off x="189" y="420"/>
            <a:ext cx="5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s-CO" sz="750" b="0" i="0" u="none" strike="noStrike" baseline="0">
                <a:solidFill>
                  <a:srgbClr val="1DD4FF"/>
                </a:solidFill>
                <a:latin typeface="Arial"/>
                <a:cs typeface="Arial"/>
              </a:rPr>
              <a:t>Marque</a:t>
            </a:r>
            <a:r>
              <a:rPr lang="es-CO" sz="750" b="0" i="0" u="none" strike="noStrike" baseline="0">
                <a:solidFill>
                  <a:srgbClr val="0070B8"/>
                </a:solidFill>
                <a:latin typeface="Arial"/>
                <a:cs typeface="Arial"/>
              </a:rPr>
              <a:t> </a:t>
            </a:r>
            <a:endParaRPr lang="es-CO" sz="700" b="0" i="0" u="none" strike="noStrike" baseline="0">
              <a:solidFill>
                <a:srgbClr val="0070B8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CO" sz="700" b="0" i="0" u="none" strike="noStrike" baseline="0">
              <a:solidFill>
                <a:srgbClr val="0070B8"/>
              </a:solidFill>
              <a:latin typeface="Arial"/>
              <a:cs typeface="Arial"/>
            </a:endParaRPr>
          </a:p>
        </xdr:txBody>
      </xdr:sp>
    </xdr:grpSp>
    <xdr:clientData fPrintsWithSheet="0"/>
  </xdr:twoCellAnchor>
  <xdr:twoCellAnchor editAs="oneCell">
    <xdr:from>
      <xdr:col>1</xdr:col>
      <xdr:colOff>9525</xdr:colOff>
      <xdr:row>41</xdr:row>
      <xdr:rowOff>9525</xdr:rowOff>
    </xdr:from>
    <xdr:to>
      <xdr:col>43</xdr:col>
      <xdr:colOff>28575</xdr:colOff>
      <xdr:row>42</xdr:row>
      <xdr:rowOff>0</xdr:rowOff>
    </xdr:to>
    <xdr:pic>
      <xdr:nvPicPr>
        <xdr:cNvPr id="14972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00850"/>
          <a:ext cx="7915275" cy="180975"/>
        </a:xfrm>
        <a:prstGeom prst="rect">
          <a:avLst/>
        </a:prstGeom>
        <a:noFill/>
        <a:ln w="9525">
          <a:solidFill>
            <a:srgbClr val="33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1</xdr:col>
      <xdr:colOff>28575</xdr:colOff>
      <xdr:row>41</xdr:row>
      <xdr:rowOff>9525</xdr:rowOff>
    </xdr:from>
    <xdr:to>
      <xdr:col>43</xdr:col>
      <xdr:colOff>38100</xdr:colOff>
      <xdr:row>41</xdr:row>
      <xdr:rowOff>9525</xdr:rowOff>
    </xdr:to>
    <xdr:sp macro="" textlink="">
      <xdr:nvSpPr>
        <xdr:cNvPr id="149726" name="Line 30"/>
        <xdr:cNvSpPr>
          <a:spLocks noChangeShapeType="1"/>
        </xdr:cNvSpPr>
      </xdr:nvSpPr>
      <xdr:spPr bwMode="auto">
        <a:xfrm>
          <a:off x="276225" y="6800850"/>
          <a:ext cx="7905750" cy="0"/>
        </a:xfrm>
        <a:prstGeom prst="line">
          <a:avLst/>
        </a:prstGeom>
        <a:noFill/>
        <a:ln w="19050">
          <a:solidFill>
            <a:srgbClr val="33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</xdr:col>
      <xdr:colOff>0</xdr:colOff>
      <xdr:row>5</xdr:row>
      <xdr:rowOff>38100</xdr:rowOff>
    </xdr:from>
    <xdr:to>
      <xdr:col>1</xdr:col>
      <xdr:colOff>104775</xdr:colOff>
      <xdr:row>6</xdr:row>
      <xdr:rowOff>28575</xdr:rowOff>
    </xdr:to>
    <xdr:sp macro="" textlink="">
      <xdr:nvSpPr>
        <xdr:cNvPr id="149727" name="Line 106"/>
        <xdr:cNvSpPr>
          <a:spLocks noChangeShapeType="1"/>
        </xdr:cNvSpPr>
      </xdr:nvSpPr>
      <xdr:spPr bwMode="auto">
        <a:xfrm flipV="1">
          <a:off x="247650" y="971550"/>
          <a:ext cx="104775" cy="66675"/>
        </a:xfrm>
        <a:prstGeom prst="line">
          <a:avLst/>
        </a:prstGeom>
        <a:noFill/>
        <a:ln w="12700">
          <a:solidFill>
            <a:srgbClr val="CAE6F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104775</xdr:colOff>
      <xdr:row>5</xdr:row>
      <xdr:rowOff>57150</xdr:rowOff>
    </xdr:from>
    <xdr:to>
      <xdr:col>43</xdr:col>
      <xdr:colOff>47625</xdr:colOff>
      <xdr:row>6</xdr:row>
      <xdr:rowOff>47625</xdr:rowOff>
    </xdr:to>
    <xdr:sp macro="" textlink="">
      <xdr:nvSpPr>
        <xdr:cNvPr id="149728" name="Line 108"/>
        <xdr:cNvSpPr>
          <a:spLocks noChangeShapeType="1"/>
        </xdr:cNvSpPr>
      </xdr:nvSpPr>
      <xdr:spPr bwMode="auto">
        <a:xfrm>
          <a:off x="8134350" y="990600"/>
          <a:ext cx="57150" cy="66675"/>
        </a:xfrm>
        <a:prstGeom prst="line">
          <a:avLst/>
        </a:prstGeom>
        <a:noFill/>
        <a:ln w="12700">
          <a:solidFill>
            <a:srgbClr val="CAE6F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219075</xdr:colOff>
      <xdr:row>17</xdr:row>
      <xdr:rowOff>9525</xdr:rowOff>
    </xdr:from>
    <xdr:to>
      <xdr:col>43</xdr:col>
      <xdr:colOff>28575</xdr:colOff>
      <xdr:row>21</xdr:row>
      <xdr:rowOff>9525</xdr:rowOff>
    </xdr:to>
    <xdr:grpSp>
      <xdr:nvGrpSpPr>
        <xdr:cNvPr id="149729" name="Group 103"/>
        <xdr:cNvGrpSpPr>
          <a:grpSpLocks/>
        </xdr:cNvGrpSpPr>
      </xdr:nvGrpSpPr>
      <xdr:grpSpPr bwMode="auto">
        <a:xfrm>
          <a:off x="219075" y="2590800"/>
          <a:ext cx="7953375" cy="876300"/>
          <a:chOff x="31" y="303"/>
          <a:chExt cx="1066" cy="116"/>
        </a:xfrm>
      </xdr:grpSpPr>
      <xdr:sp macro="" textlink="">
        <xdr:nvSpPr>
          <xdr:cNvPr id="149883" name="AutoShape 15"/>
          <xdr:cNvSpPr>
            <a:spLocks noChangeArrowheads="1"/>
          </xdr:cNvSpPr>
        </xdr:nvSpPr>
        <xdr:spPr bwMode="auto">
          <a:xfrm>
            <a:off x="32" y="303"/>
            <a:ext cx="1064" cy="116"/>
          </a:xfrm>
          <a:prstGeom prst="roundRect">
            <a:avLst>
              <a:gd name="adj" fmla="val 5171"/>
            </a:avLst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9884" name="Line 26"/>
          <xdr:cNvSpPr>
            <a:spLocks noChangeShapeType="1"/>
          </xdr:cNvSpPr>
        </xdr:nvSpPr>
        <xdr:spPr bwMode="auto">
          <a:xfrm>
            <a:off x="33" y="354"/>
            <a:ext cx="1064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85" name="Line 27"/>
          <xdr:cNvSpPr>
            <a:spLocks noChangeShapeType="1"/>
          </xdr:cNvSpPr>
        </xdr:nvSpPr>
        <xdr:spPr bwMode="auto">
          <a:xfrm>
            <a:off x="31" y="385"/>
            <a:ext cx="1064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47625</xdr:colOff>
      <xdr:row>43</xdr:row>
      <xdr:rowOff>76200</xdr:rowOff>
    </xdr:from>
    <xdr:to>
      <xdr:col>3</xdr:col>
      <xdr:colOff>209550</xdr:colOff>
      <xdr:row>43</xdr:row>
      <xdr:rowOff>238125</xdr:rowOff>
    </xdr:to>
    <xdr:sp macro="" textlink="">
      <xdr:nvSpPr>
        <xdr:cNvPr id="4212" name="Text Box 116"/>
        <xdr:cNvSpPr txBox="1">
          <a:spLocks noChangeArrowheads="1"/>
        </xdr:cNvSpPr>
      </xdr:nvSpPr>
      <xdr:spPr bwMode="auto">
        <a:xfrm>
          <a:off x="1219200" y="73247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3</xdr:col>
      <xdr:colOff>47625</xdr:colOff>
      <xdr:row>44</xdr:row>
      <xdr:rowOff>57150</xdr:rowOff>
    </xdr:from>
    <xdr:to>
      <xdr:col>3</xdr:col>
      <xdr:colOff>209550</xdr:colOff>
      <xdr:row>44</xdr:row>
      <xdr:rowOff>219075</xdr:rowOff>
    </xdr:to>
    <xdr:sp macro="" textlink="">
      <xdr:nvSpPr>
        <xdr:cNvPr id="4213" name="Text Box 117"/>
        <xdr:cNvSpPr txBox="1">
          <a:spLocks noChangeArrowheads="1"/>
        </xdr:cNvSpPr>
      </xdr:nvSpPr>
      <xdr:spPr bwMode="auto">
        <a:xfrm>
          <a:off x="1219200" y="75914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3</xdr:col>
      <xdr:colOff>47625</xdr:colOff>
      <xdr:row>45</xdr:row>
      <xdr:rowOff>76200</xdr:rowOff>
    </xdr:from>
    <xdr:to>
      <xdr:col>3</xdr:col>
      <xdr:colOff>209550</xdr:colOff>
      <xdr:row>45</xdr:row>
      <xdr:rowOff>238125</xdr:rowOff>
    </xdr:to>
    <xdr:sp macro="" textlink="">
      <xdr:nvSpPr>
        <xdr:cNvPr id="4214" name="Text Box 118"/>
        <xdr:cNvSpPr txBox="1">
          <a:spLocks noChangeArrowheads="1"/>
        </xdr:cNvSpPr>
      </xdr:nvSpPr>
      <xdr:spPr bwMode="auto">
        <a:xfrm>
          <a:off x="1219200" y="78771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3</xdr:col>
      <xdr:colOff>47625</xdr:colOff>
      <xdr:row>46</xdr:row>
      <xdr:rowOff>76200</xdr:rowOff>
    </xdr:from>
    <xdr:to>
      <xdr:col>3</xdr:col>
      <xdr:colOff>209550</xdr:colOff>
      <xdr:row>46</xdr:row>
      <xdr:rowOff>238125</xdr:rowOff>
    </xdr:to>
    <xdr:sp macro="" textlink="">
      <xdr:nvSpPr>
        <xdr:cNvPr id="4215" name="Text Box 119"/>
        <xdr:cNvSpPr txBox="1">
          <a:spLocks noChangeArrowheads="1"/>
        </xdr:cNvSpPr>
      </xdr:nvSpPr>
      <xdr:spPr bwMode="auto">
        <a:xfrm>
          <a:off x="1219200" y="81629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7</xdr:col>
      <xdr:colOff>57150</xdr:colOff>
      <xdr:row>43</xdr:row>
      <xdr:rowOff>76200</xdr:rowOff>
    </xdr:from>
    <xdr:to>
      <xdr:col>9</xdr:col>
      <xdr:colOff>95250</xdr:colOff>
      <xdr:row>43</xdr:row>
      <xdr:rowOff>238125</xdr:rowOff>
    </xdr:to>
    <xdr:sp macro="" textlink="">
      <xdr:nvSpPr>
        <xdr:cNvPr id="4216" name="Text Box 120"/>
        <xdr:cNvSpPr txBox="1">
          <a:spLocks noChangeArrowheads="1"/>
        </xdr:cNvSpPr>
      </xdr:nvSpPr>
      <xdr:spPr bwMode="auto">
        <a:xfrm>
          <a:off x="2066925" y="73247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7</xdr:col>
      <xdr:colOff>57150</xdr:colOff>
      <xdr:row>44</xdr:row>
      <xdr:rowOff>57150</xdr:rowOff>
    </xdr:from>
    <xdr:to>
      <xdr:col>9</xdr:col>
      <xdr:colOff>95250</xdr:colOff>
      <xdr:row>44</xdr:row>
      <xdr:rowOff>219075</xdr:rowOff>
    </xdr:to>
    <xdr:sp macro="" textlink="">
      <xdr:nvSpPr>
        <xdr:cNvPr id="4217" name="Text Box 121"/>
        <xdr:cNvSpPr txBox="1">
          <a:spLocks noChangeArrowheads="1"/>
        </xdr:cNvSpPr>
      </xdr:nvSpPr>
      <xdr:spPr bwMode="auto">
        <a:xfrm>
          <a:off x="2066925" y="75914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7</xdr:col>
      <xdr:colOff>57150</xdr:colOff>
      <xdr:row>45</xdr:row>
      <xdr:rowOff>76200</xdr:rowOff>
    </xdr:from>
    <xdr:to>
      <xdr:col>9</xdr:col>
      <xdr:colOff>95250</xdr:colOff>
      <xdr:row>45</xdr:row>
      <xdr:rowOff>238125</xdr:rowOff>
    </xdr:to>
    <xdr:sp macro="" textlink="">
      <xdr:nvSpPr>
        <xdr:cNvPr id="4218" name="Text Box 122"/>
        <xdr:cNvSpPr txBox="1">
          <a:spLocks noChangeArrowheads="1"/>
        </xdr:cNvSpPr>
      </xdr:nvSpPr>
      <xdr:spPr bwMode="auto">
        <a:xfrm>
          <a:off x="2066925" y="78771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7</xdr:col>
      <xdr:colOff>57150</xdr:colOff>
      <xdr:row>46</xdr:row>
      <xdr:rowOff>76200</xdr:rowOff>
    </xdr:from>
    <xdr:to>
      <xdr:col>9</xdr:col>
      <xdr:colOff>95250</xdr:colOff>
      <xdr:row>46</xdr:row>
      <xdr:rowOff>238125</xdr:rowOff>
    </xdr:to>
    <xdr:sp macro="" textlink="">
      <xdr:nvSpPr>
        <xdr:cNvPr id="4219" name="Text Box 123"/>
        <xdr:cNvSpPr txBox="1">
          <a:spLocks noChangeArrowheads="1"/>
        </xdr:cNvSpPr>
      </xdr:nvSpPr>
      <xdr:spPr bwMode="auto">
        <a:xfrm>
          <a:off x="2066925" y="81629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19</xdr:col>
      <xdr:colOff>57150</xdr:colOff>
      <xdr:row>43</xdr:row>
      <xdr:rowOff>76200</xdr:rowOff>
    </xdr:from>
    <xdr:to>
      <xdr:col>20</xdr:col>
      <xdr:colOff>76200</xdr:colOff>
      <xdr:row>43</xdr:row>
      <xdr:rowOff>238125</xdr:rowOff>
    </xdr:to>
    <xdr:sp macro="" textlink="">
      <xdr:nvSpPr>
        <xdr:cNvPr id="4220" name="Text Box 124"/>
        <xdr:cNvSpPr txBox="1">
          <a:spLocks noChangeArrowheads="1"/>
        </xdr:cNvSpPr>
      </xdr:nvSpPr>
      <xdr:spPr bwMode="auto">
        <a:xfrm>
          <a:off x="3752850" y="73247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19</xdr:col>
      <xdr:colOff>57150</xdr:colOff>
      <xdr:row>44</xdr:row>
      <xdr:rowOff>57150</xdr:rowOff>
    </xdr:from>
    <xdr:to>
      <xdr:col>20</xdr:col>
      <xdr:colOff>76200</xdr:colOff>
      <xdr:row>44</xdr:row>
      <xdr:rowOff>219075</xdr:rowOff>
    </xdr:to>
    <xdr:sp macro="" textlink="">
      <xdr:nvSpPr>
        <xdr:cNvPr id="4221" name="Text Box 125"/>
        <xdr:cNvSpPr txBox="1">
          <a:spLocks noChangeArrowheads="1"/>
        </xdr:cNvSpPr>
      </xdr:nvSpPr>
      <xdr:spPr bwMode="auto">
        <a:xfrm>
          <a:off x="3752850" y="75914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19</xdr:col>
      <xdr:colOff>57150</xdr:colOff>
      <xdr:row>45</xdr:row>
      <xdr:rowOff>76200</xdr:rowOff>
    </xdr:from>
    <xdr:to>
      <xdr:col>20</xdr:col>
      <xdr:colOff>76200</xdr:colOff>
      <xdr:row>45</xdr:row>
      <xdr:rowOff>238125</xdr:rowOff>
    </xdr:to>
    <xdr:sp macro="" textlink="">
      <xdr:nvSpPr>
        <xdr:cNvPr id="4222" name="Text Box 126"/>
        <xdr:cNvSpPr txBox="1">
          <a:spLocks noChangeArrowheads="1"/>
        </xdr:cNvSpPr>
      </xdr:nvSpPr>
      <xdr:spPr bwMode="auto">
        <a:xfrm>
          <a:off x="3752850" y="78771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19</xdr:col>
      <xdr:colOff>57150</xdr:colOff>
      <xdr:row>46</xdr:row>
      <xdr:rowOff>76200</xdr:rowOff>
    </xdr:from>
    <xdr:to>
      <xdr:col>20</xdr:col>
      <xdr:colOff>76200</xdr:colOff>
      <xdr:row>46</xdr:row>
      <xdr:rowOff>238125</xdr:rowOff>
    </xdr:to>
    <xdr:sp macro="" textlink="">
      <xdr:nvSpPr>
        <xdr:cNvPr id="4223" name="Text Box 127"/>
        <xdr:cNvSpPr txBox="1">
          <a:spLocks noChangeArrowheads="1"/>
        </xdr:cNvSpPr>
      </xdr:nvSpPr>
      <xdr:spPr bwMode="auto">
        <a:xfrm>
          <a:off x="3752850" y="81629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25</xdr:col>
      <xdr:colOff>57150</xdr:colOff>
      <xdr:row>43</xdr:row>
      <xdr:rowOff>76200</xdr:rowOff>
    </xdr:from>
    <xdr:to>
      <xdr:col>27</xdr:col>
      <xdr:colOff>28575</xdr:colOff>
      <xdr:row>43</xdr:row>
      <xdr:rowOff>238125</xdr:rowOff>
    </xdr:to>
    <xdr:sp macro="" textlink="">
      <xdr:nvSpPr>
        <xdr:cNvPr id="4224" name="Text Box 128"/>
        <xdr:cNvSpPr txBox="1">
          <a:spLocks noChangeArrowheads="1"/>
        </xdr:cNvSpPr>
      </xdr:nvSpPr>
      <xdr:spPr bwMode="auto">
        <a:xfrm>
          <a:off x="4591050" y="73247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26</xdr:col>
      <xdr:colOff>0</xdr:colOff>
      <xdr:row>44</xdr:row>
      <xdr:rowOff>57150</xdr:rowOff>
    </xdr:from>
    <xdr:to>
      <xdr:col>27</xdr:col>
      <xdr:colOff>38100</xdr:colOff>
      <xdr:row>44</xdr:row>
      <xdr:rowOff>219075</xdr:rowOff>
    </xdr:to>
    <xdr:sp macro="" textlink="">
      <xdr:nvSpPr>
        <xdr:cNvPr id="4225" name="Text Box 129"/>
        <xdr:cNvSpPr txBox="1">
          <a:spLocks noChangeArrowheads="1"/>
        </xdr:cNvSpPr>
      </xdr:nvSpPr>
      <xdr:spPr bwMode="auto">
        <a:xfrm>
          <a:off x="4600575" y="75914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26</xdr:col>
      <xdr:colOff>0</xdr:colOff>
      <xdr:row>45</xdr:row>
      <xdr:rowOff>76200</xdr:rowOff>
    </xdr:from>
    <xdr:to>
      <xdr:col>27</xdr:col>
      <xdr:colOff>38100</xdr:colOff>
      <xdr:row>45</xdr:row>
      <xdr:rowOff>238125</xdr:rowOff>
    </xdr:to>
    <xdr:sp macro="" textlink="">
      <xdr:nvSpPr>
        <xdr:cNvPr id="4226" name="Text Box 130"/>
        <xdr:cNvSpPr txBox="1">
          <a:spLocks noChangeArrowheads="1"/>
        </xdr:cNvSpPr>
      </xdr:nvSpPr>
      <xdr:spPr bwMode="auto">
        <a:xfrm>
          <a:off x="4600575" y="78771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26</xdr:col>
      <xdr:colOff>0</xdr:colOff>
      <xdr:row>46</xdr:row>
      <xdr:rowOff>76200</xdr:rowOff>
    </xdr:from>
    <xdr:to>
      <xdr:col>27</xdr:col>
      <xdr:colOff>38100</xdr:colOff>
      <xdr:row>46</xdr:row>
      <xdr:rowOff>238125</xdr:rowOff>
    </xdr:to>
    <xdr:sp macro="" textlink="">
      <xdr:nvSpPr>
        <xdr:cNvPr id="4227" name="Text Box 131"/>
        <xdr:cNvSpPr txBox="1">
          <a:spLocks noChangeArrowheads="1"/>
        </xdr:cNvSpPr>
      </xdr:nvSpPr>
      <xdr:spPr bwMode="auto">
        <a:xfrm>
          <a:off x="4600575" y="81629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R</a:t>
          </a:r>
        </a:p>
      </xdr:txBody>
    </xdr:sp>
    <xdr:clientData fPrintsWithSheet="0"/>
  </xdr:twoCellAnchor>
  <xdr:twoCellAnchor>
    <xdr:from>
      <xdr:col>4</xdr:col>
      <xdr:colOff>47625</xdr:colOff>
      <xdr:row>43</xdr:row>
      <xdr:rowOff>76200</xdr:rowOff>
    </xdr:from>
    <xdr:to>
      <xdr:col>4</xdr:col>
      <xdr:colOff>209550</xdr:colOff>
      <xdr:row>43</xdr:row>
      <xdr:rowOff>238125</xdr:rowOff>
    </xdr:to>
    <xdr:sp macro="" textlink="">
      <xdr:nvSpPr>
        <xdr:cNvPr id="4228" name="Text Box 132"/>
        <xdr:cNvSpPr txBox="1">
          <a:spLocks noChangeArrowheads="1"/>
        </xdr:cNvSpPr>
      </xdr:nvSpPr>
      <xdr:spPr bwMode="auto">
        <a:xfrm>
          <a:off x="1504950" y="73247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4</xdr:col>
      <xdr:colOff>57150</xdr:colOff>
      <xdr:row>44</xdr:row>
      <xdr:rowOff>76200</xdr:rowOff>
    </xdr:from>
    <xdr:to>
      <xdr:col>4</xdr:col>
      <xdr:colOff>219075</xdr:colOff>
      <xdr:row>44</xdr:row>
      <xdr:rowOff>238125</xdr:rowOff>
    </xdr:to>
    <xdr:sp macro="" textlink="">
      <xdr:nvSpPr>
        <xdr:cNvPr id="4229" name="Text Box 133"/>
        <xdr:cNvSpPr txBox="1">
          <a:spLocks noChangeArrowheads="1"/>
        </xdr:cNvSpPr>
      </xdr:nvSpPr>
      <xdr:spPr bwMode="auto">
        <a:xfrm>
          <a:off x="1514475" y="76104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4</xdr:col>
      <xdr:colOff>47625</xdr:colOff>
      <xdr:row>45</xdr:row>
      <xdr:rowOff>76200</xdr:rowOff>
    </xdr:from>
    <xdr:to>
      <xdr:col>4</xdr:col>
      <xdr:colOff>209550</xdr:colOff>
      <xdr:row>45</xdr:row>
      <xdr:rowOff>238125</xdr:rowOff>
    </xdr:to>
    <xdr:sp macro="" textlink="">
      <xdr:nvSpPr>
        <xdr:cNvPr id="4230" name="Text Box 134"/>
        <xdr:cNvSpPr txBox="1">
          <a:spLocks noChangeArrowheads="1"/>
        </xdr:cNvSpPr>
      </xdr:nvSpPr>
      <xdr:spPr bwMode="auto">
        <a:xfrm>
          <a:off x="1504950" y="78771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4</xdr:col>
      <xdr:colOff>47625</xdr:colOff>
      <xdr:row>46</xdr:row>
      <xdr:rowOff>76200</xdr:rowOff>
    </xdr:from>
    <xdr:to>
      <xdr:col>4</xdr:col>
      <xdr:colOff>209550</xdr:colOff>
      <xdr:row>46</xdr:row>
      <xdr:rowOff>238125</xdr:rowOff>
    </xdr:to>
    <xdr:sp macro="" textlink="">
      <xdr:nvSpPr>
        <xdr:cNvPr id="4231" name="Text Box 135"/>
        <xdr:cNvSpPr txBox="1">
          <a:spLocks noChangeArrowheads="1"/>
        </xdr:cNvSpPr>
      </xdr:nvSpPr>
      <xdr:spPr bwMode="auto">
        <a:xfrm>
          <a:off x="1504950" y="81629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10</xdr:col>
      <xdr:colOff>47625</xdr:colOff>
      <xdr:row>43</xdr:row>
      <xdr:rowOff>76200</xdr:rowOff>
    </xdr:from>
    <xdr:to>
      <xdr:col>11</xdr:col>
      <xdr:colOff>0</xdr:colOff>
      <xdr:row>43</xdr:row>
      <xdr:rowOff>238125</xdr:rowOff>
    </xdr:to>
    <xdr:sp macro="" textlink="">
      <xdr:nvSpPr>
        <xdr:cNvPr id="4232" name="Text Box 136"/>
        <xdr:cNvSpPr txBox="1">
          <a:spLocks noChangeArrowheads="1"/>
        </xdr:cNvSpPr>
      </xdr:nvSpPr>
      <xdr:spPr bwMode="auto">
        <a:xfrm>
          <a:off x="2352675" y="73247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10</xdr:col>
      <xdr:colOff>47625</xdr:colOff>
      <xdr:row>44</xdr:row>
      <xdr:rowOff>76200</xdr:rowOff>
    </xdr:from>
    <xdr:to>
      <xdr:col>11</xdr:col>
      <xdr:colOff>0</xdr:colOff>
      <xdr:row>44</xdr:row>
      <xdr:rowOff>238125</xdr:rowOff>
    </xdr:to>
    <xdr:sp macro="" textlink="">
      <xdr:nvSpPr>
        <xdr:cNvPr id="4233" name="Text Box 137"/>
        <xdr:cNvSpPr txBox="1">
          <a:spLocks noChangeArrowheads="1"/>
        </xdr:cNvSpPr>
      </xdr:nvSpPr>
      <xdr:spPr bwMode="auto">
        <a:xfrm>
          <a:off x="2352675" y="76104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10</xdr:col>
      <xdr:colOff>47625</xdr:colOff>
      <xdr:row>45</xdr:row>
      <xdr:rowOff>76200</xdr:rowOff>
    </xdr:from>
    <xdr:to>
      <xdr:col>11</xdr:col>
      <xdr:colOff>0</xdr:colOff>
      <xdr:row>45</xdr:row>
      <xdr:rowOff>238125</xdr:rowOff>
    </xdr:to>
    <xdr:sp macro="" textlink="">
      <xdr:nvSpPr>
        <xdr:cNvPr id="4234" name="Text Box 138"/>
        <xdr:cNvSpPr txBox="1">
          <a:spLocks noChangeArrowheads="1"/>
        </xdr:cNvSpPr>
      </xdr:nvSpPr>
      <xdr:spPr bwMode="auto">
        <a:xfrm>
          <a:off x="2352675" y="78771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10</xdr:col>
      <xdr:colOff>47625</xdr:colOff>
      <xdr:row>46</xdr:row>
      <xdr:rowOff>76200</xdr:rowOff>
    </xdr:from>
    <xdr:to>
      <xdr:col>11</xdr:col>
      <xdr:colOff>0</xdr:colOff>
      <xdr:row>46</xdr:row>
      <xdr:rowOff>238125</xdr:rowOff>
    </xdr:to>
    <xdr:sp macro="" textlink="">
      <xdr:nvSpPr>
        <xdr:cNvPr id="4235" name="Text Box 139"/>
        <xdr:cNvSpPr txBox="1">
          <a:spLocks noChangeArrowheads="1"/>
        </xdr:cNvSpPr>
      </xdr:nvSpPr>
      <xdr:spPr bwMode="auto">
        <a:xfrm>
          <a:off x="2352675" y="81629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21</xdr:col>
      <xdr:colOff>47625</xdr:colOff>
      <xdr:row>43</xdr:row>
      <xdr:rowOff>76200</xdr:rowOff>
    </xdr:from>
    <xdr:to>
      <xdr:col>23</xdr:col>
      <xdr:colOff>76200</xdr:colOff>
      <xdr:row>43</xdr:row>
      <xdr:rowOff>238125</xdr:rowOff>
    </xdr:to>
    <xdr:sp macro="" textlink="">
      <xdr:nvSpPr>
        <xdr:cNvPr id="4236" name="Text Box 140"/>
        <xdr:cNvSpPr txBox="1">
          <a:spLocks noChangeArrowheads="1"/>
        </xdr:cNvSpPr>
      </xdr:nvSpPr>
      <xdr:spPr bwMode="auto">
        <a:xfrm>
          <a:off x="4029075" y="73247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21</xdr:col>
      <xdr:colOff>47625</xdr:colOff>
      <xdr:row>44</xdr:row>
      <xdr:rowOff>76200</xdr:rowOff>
    </xdr:from>
    <xdr:to>
      <xdr:col>23</xdr:col>
      <xdr:colOff>76200</xdr:colOff>
      <xdr:row>44</xdr:row>
      <xdr:rowOff>238125</xdr:rowOff>
    </xdr:to>
    <xdr:sp macro="" textlink="">
      <xdr:nvSpPr>
        <xdr:cNvPr id="4237" name="Text Box 141"/>
        <xdr:cNvSpPr txBox="1">
          <a:spLocks noChangeArrowheads="1"/>
        </xdr:cNvSpPr>
      </xdr:nvSpPr>
      <xdr:spPr bwMode="auto">
        <a:xfrm>
          <a:off x="4029075" y="76104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21</xdr:col>
      <xdr:colOff>47625</xdr:colOff>
      <xdr:row>45</xdr:row>
      <xdr:rowOff>76200</xdr:rowOff>
    </xdr:from>
    <xdr:to>
      <xdr:col>23</xdr:col>
      <xdr:colOff>76200</xdr:colOff>
      <xdr:row>45</xdr:row>
      <xdr:rowOff>238125</xdr:rowOff>
    </xdr:to>
    <xdr:sp macro="" textlink="">
      <xdr:nvSpPr>
        <xdr:cNvPr id="4238" name="Text Box 142"/>
        <xdr:cNvSpPr txBox="1">
          <a:spLocks noChangeArrowheads="1"/>
        </xdr:cNvSpPr>
      </xdr:nvSpPr>
      <xdr:spPr bwMode="auto">
        <a:xfrm>
          <a:off x="4029075" y="78771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21</xdr:col>
      <xdr:colOff>47625</xdr:colOff>
      <xdr:row>46</xdr:row>
      <xdr:rowOff>76200</xdr:rowOff>
    </xdr:from>
    <xdr:to>
      <xdr:col>23</xdr:col>
      <xdr:colOff>76200</xdr:colOff>
      <xdr:row>46</xdr:row>
      <xdr:rowOff>238125</xdr:rowOff>
    </xdr:to>
    <xdr:sp macro="" textlink="">
      <xdr:nvSpPr>
        <xdr:cNvPr id="4239" name="Text Box 143"/>
        <xdr:cNvSpPr txBox="1">
          <a:spLocks noChangeArrowheads="1"/>
        </xdr:cNvSpPr>
      </xdr:nvSpPr>
      <xdr:spPr bwMode="auto">
        <a:xfrm>
          <a:off x="4029075" y="81629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28</xdr:col>
      <xdr:colOff>47625</xdr:colOff>
      <xdr:row>43</xdr:row>
      <xdr:rowOff>76200</xdr:rowOff>
    </xdr:from>
    <xdr:to>
      <xdr:col>30</xdr:col>
      <xdr:colOff>38100</xdr:colOff>
      <xdr:row>43</xdr:row>
      <xdr:rowOff>238125</xdr:rowOff>
    </xdr:to>
    <xdr:sp macro="" textlink="">
      <xdr:nvSpPr>
        <xdr:cNvPr id="4240" name="Text Box 144"/>
        <xdr:cNvSpPr txBox="1">
          <a:spLocks noChangeArrowheads="1"/>
        </xdr:cNvSpPr>
      </xdr:nvSpPr>
      <xdr:spPr bwMode="auto">
        <a:xfrm>
          <a:off x="4857750" y="732472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5</xdr:col>
      <xdr:colOff>0</xdr:colOff>
      <xdr:row>43</xdr:row>
      <xdr:rowOff>76200</xdr:rowOff>
    </xdr:from>
    <xdr:to>
      <xdr:col>7</xdr:col>
      <xdr:colOff>0</xdr:colOff>
      <xdr:row>43</xdr:row>
      <xdr:rowOff>219075</xdr:rowOff>
    </xdr:to>
    <xdr:sp macro="" textlink="">
      <xdr:nvSpPr>
        <xdr:cNvPr id="4244" name="Text Box 148"/>
        <xdr:cNvSpPr txBox="1">
          <a:spLocks noChangeArrowheads="1"/>
        </xdr:cNvSpPr>
      </xdr:nvSpPr>
      <xdr:spPr bwMode="auto">
        <a:xfrm>
          <a:off x="1743075" y="7324725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4</xdr:col>
      <xdr:colOff>276225</xdr:colOff>
      <xdr:row>44</xdr:row>
      <xdr:rowOff>76200</xdr:rowOff>
    </xdr:from>
    <xdr:to>
      <xdr:col>7</xdr:col>
      <xdr:colOff>9525</xdr:colOff>
      <xdr:row>44</xdr:row>
      <xdr:rowOff>219075</xdr:rowOff>
    </xdr:to>
    <xdr:sp macro="" textlink="">
      <xdr:nvSpPr>
        <xdr:cNvPr id="4245" name="Text Box 149"/>
        <xdr:cNvSpPr txBox="1">
          <a:spLocks noChangeArrowheads="1"/>
        </xdr:cNvSpPr>
      </xdr:nvSpPr>
      <xdr:spPr bwMode="auto">
        <a:xfrm>
          <a:off x="1733550" y="7610475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5</xdr:col>
      <xdr:colOff>0</xdr:colOff>
      <xdr:row>45</xdr:row>
      <xdr:rowOff>76200</xdr:rowOff>
    </xdr:from>
    <xdr:to>
      <xdr:col>7</xdr:col>
      <xdr:colOff>19050</xdr:colOff>
      <xdr:row>45</xdr:row>
      <xdr:rowOff>209550</xdr:rowOff>
    </xdr:to>
    <xdr:sp macro="" textlink="">
      <xdr:nvSpPr>
        <xdr:cNvPr id="4246" name="Text Box 150"/>
        <xdr:cNvSpPr txBox="1">
          <a:spLocks noChangeArrowheads="1"/>
        </xdr:cNvSpPr>
      </xdr:nvSpPr>
      <xdr:spPr bwMode="auto">
        <a:xfrm>
          <a:off x="1743075" y="7877175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5</xdr:col>
      <xdr:colOff>0</xdr:colOff>
      <xdr:row>46</xdr:row>
      <xdr:rowOff>76200</xdr:rowOff>
    </xdr:from>
    <xdr:to>
      <xdr:col>7</xdr:col>
      <xdr:colOff>9525</xdr:colOff>
      <xdr:row>46</xdr:row>
      <xdr:rowOff>219075</xdr:rowOff>
    </xdr:to>
    <xdr:sp macro="" textlink="">
      <xdr:nvSpPr>
        <xdr:cNvPr id="4247" name="Text Box 151"/>
        <xdr:cNvSpPr txBox="1">
          <a:spLocks noChangeArrowheads="1"/>
        </xdr:cNvSpPr>
      </xdr:nvSpPr>
      <xdr:spPr bwMode="auto">
        <a:xfrm>
          <a:off x="1743075" y="8162925"/>
          <a:ext cx="2762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12</xdr:col>
      <xdr:colOff>0</xdr:colOff>
      <xdr:row>45</xdr:row>
      <xdr:rowOff>76200</xdr:rowOff>
    </xdr:from>
    <xdr:to>
      <xdr:col>14</xdr:col>
      <xdr:colOff>28575</xdr:colOff>
      <xdr:row>45</xdr:row>
      <xdr:rowOff>219075</xdr:rowOff>
    </xdr:to>
    <xdr:sp macro="" textlink="">
      <xdr:nvSpPr>
        <xdr:cNvPr id="4250" name="Text Box 154"/>
        <xdr:cNvSpPr txBox="1">
          <a:spLocks noChangeArrowheads="1"/>
        </xdr:cNvSpPr>
      </xdr:nvSpPr>
      <xdr:spPr bwMode="auto">
        <a:xfrm>
          <a:off x="2590800" y="7877175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12</xdr:col>
      <xdr:colOff>0</xdr:colOff>
      <xdr:row>46</xdr:row>
      <xdr:rowOff>76200</xdr:rowOff>
    </xdr:from>
    <xdr:to>
      <xdr:col>14</xdr:col>
      <xdr:colOff>9525</xdr:colOff>
      <xdr:row>46</xdr:row>
      <xdr:rowOff>219075</xdr:rowOff>
    </xdr:to>
    <xdr:sp macro="" textlink="">
      <xdr:nvSpPr>
        <xdr:cNvPr id="4251" name="Text Box 155"/>
        <xdr:cNvSpPr txBox="1">
          <a:spLocks noChangeArrowheads="1"/>
        </xdr:cNvSpPr>
      </xdr:nvSpPr>
      <xdr:spPr bwMode="auto">
        <a:xfrm>
          <a:off x="2590800" y="8162925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23</xdr:col>
      <xdr:colOff>142875</xdr:colOff>
      <xdr:row>43</xdr:row>
      <xdr:rowOff>76200</xdr:rowOff>
    </xdr:from>
    <xdr:to>
      <xdr:col>24</xdr:col>
      <xdr:colOff>257175</xdr:colOff>
      <xdr:row>43</xdr:row>
      <xdr:rowOff>219075</xdr:rowOff>
    </xdr:to>
    <xdr:sp macro="" textlink="">
      <xdr:nvSpPr>
        <xdr:cNvPr id="4252" name="Text Box 156"/>
        <xdr:cNvSpPr txBox="1">
          <a:spLocks noChangeArrowheads="1"/>
        </xdr:cNvSpPr>
      </xdr:nvSpPr>
      <xdr:spPr bwMode="auto">
        <a:xfrm>
          <a:off x="4257675" y="7324725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23</xdr:col>
      <xdr:colOff>142875</xdr:colOff>
      <xdr:row>44</xdr:row>
      <xdr:rowOff>76200</xdr:rowOff>
    </xdr:from>
    <xdr:to>
      <xdr:col>24</xdr:col>
      <xdr:colOff>247650</xdr:colOff>
      <xdr:row>44</xdr:row>
      <xdr:rowOff>219075</xdr:rowOff>
    </xdr:to>
    <xdr:sp macro="" textlink="">
      <xdr:nvSpPr>
        <xdr:cNvPr id="4253" name="Text Box 157"/>
        <xdr:cNvSpPr txBox="1">
          <a:spLocks noChangeArrowheads="1"/>
        </xdr:cNvSpPr>
      </xdr:nvSpPr>
      <xdr:spPr bwMode="auto">
        <a:xfrm>
          <a:off x="4257675" y="7610475"/>
          <a:ext cx="2571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23</xdr:col>
      <xdr:colOff>142875</xdr:colOff>
      <xdr:row>45</xdr:row>
      <xdr:rowOff>85725</xdr:rowOff>
    </xdr:from>
    <xdr:to>
      <xdr:col>24</xdr:col>
      <xdr:colOff>247650</xdr:colOff>
      <xdr:row>45</xdr:row>
      <xdr:rowOff>219075</xdr:rowOff>
    </xdr:to>
    <xdr:sp macro="" textlink="">
      <xdr:nvSpPr>
        <xdr:cNvPr id="4254" name="Text Box 158"/>
        <xdr:cNvSpPr txBox="1">
          <a:spLocks noChangeArrowheads="1"/>
        </xdr:cNvSpPr>
      </xdr:nvSpPr>
      <xdr:spPr bwMode="auto">
        <a:xfrm>
          <a:off x="4257675" y="7886700"/>
          <a:ext cx="2571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23</xdr:col>
      <xdr:colOff>142875</xdr:colOff>
      <xdr:row>46</xdr:row>
      <xdr:rowOff>76200</xdr:rowOff>
    </xdr:from>
    <xdr:to>
      <xdr:col>25</xdr:col>
      <xdr:colOff>0</xdr:colOff>
      <xdr:row>46</xdr:row>
      <xdr:rowOff>219075</xdr:rowOff>
    </xdr:to>
    <xdr:sp macro="" textlink="">
      <xdr:nvSpPr>
        <xdr:cNvPr id="4255" name="Text Box 159"/>
        <xdr:cNvSpPr txBox="1">
          <a:spLocks noChangeArrowheads="1"/>
        </xdr:cNvSpPr>
      </xdr:nvSpPr>
      <xdr:spPr bwMode="auto">
        <a:xfrm>
          <a:off x="4257675" y="8162925"/>
          <a:ext cx="2762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31</xdr:col>
      <xdr:colOff>9525</xdr:colOff>
      <xdr:row>43</xdr:row>
      <xdr:rowOff>76200</xdr:rowOff>
    </xdr:from>
    <xdr:to>
      <xdr:col>33</xdr:col>
      <xdr:colOff>28575</xdr:colOff>
      <xdr:row>43</xdr:row>
      <xdr:rowOff>200025</xdr:rowOff>
    </xdr:to>
    <xdr:sp macro="" textlink="">
      <xdr:nvSpPr>
        <xdr:cNvPr id="4256" name="Text Box 160"/>
        <xdr:cNvSpPr txBox="1">
          <a:spLocks noChangeArrowheads="1"/>
        </xdr:cNvSpPr>
      </xdr:nvSpPr>
      <xdr:spPr bwMode="auto">
        <a:xfrm>
          <a:off x="5105400" y="7324725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1</xdr:col>
      <xdr:colOff>0</xdr:colOff>
      <xdr:row>36</xdr:row>
      <xdr:rowOff>0</xdr:rowOff>
    </xdr:from>
    <xdr:to>
      <xdr:col>43</xdr:col>
      <xdr:colOff>47625</xdr:colOff>
      <xdr:row>65</xdr:row>
      <xdr:rowOff>9525</xdr:rowOff>
    </xdr:to>
    <xdr:grpSp>
      <xdr:nvGrpSpPr>
        <xdr:cNvPr id="149770" name="Group 250"/>
        <xdr:cNvGrpSpPr>
          <a:grpSpLocks/>
        </xdr:cNvGrpSpPr>
      </xdr:nvGrpSpPr>
      <xdr:grpSpPr bwMode="auto">
        <a:xfrm>
          <a:off x="247650" y="5800725"/>
          <a:ext cx="7943850" cy="6372225"/>
          <a:chOff x="26" y="607"/>
          <a:chExt cx="834" cy="669"/>
        </a:xfrm>
      </xdr:grpSpPr>
      <xdr:sp macro="" textlink="">
        <xdr:nvSpPr>
          <xdr:cNvPr id="149850" name="Line 54"/>
          <xdr:cNvSpPr>
            <a:spLocks noChangeShapeType="1"/>
          </xdr:cNvSpPr>
        </xdr:nvSpPr>
        <xdr:spPr bwMode="auto">
          <a:xfrm>
            <a:off x="221" y="1206"/>
            <a:ext cx="0" cy="69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51" name="Line 55"/>
          <xdr:cNvSpPr>
            <a:spLocks noChangeShapeType="1"/>
          </xdr:cNvSpPr>
        </xdr:nvSpPr>
        <xdr:spPr bwMode="auto">
          <a:xfrm>
            <a:off x="427" y="1206"/>
            <a:ext cx="0" cy="7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52" name="Line 57"/>
          <xdr:cNvSpPr>
            <a:spLocks noChangeShapeType="1"/>
          </xdr:cNvSpPr>
        </xdr:nvSpPr>
        <xdr:spPr bwMode="auto">
          <a:xfrm>
            <a:off x="626" y="1206"/>
            <a:ext cx="0" cy="68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53" name="Line 49"/>
          <xdr:cNvSpPr>
            <a:spLocks noChangeShapeType="1"/>
          </xdr:cNvSpPr>
        </xdr:nvSpPr>
        <xdr:spPr bwMode="auto">
          <a:xfrm>
            <a:off x="29" y="1206"/>
            <a:ext cx="829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9854" name="Group 249"/>
          <xdr:cNvGrpSpPr>
            <a:grpSpLocks/>
          </xdr:cNvGrpSpPr>
        </xdr:nvGrpSpPr>
        <xdr:grpSpPr bwMode="auto">
          <a:xfrm>
            <a:off x="26" y="607"/>
            <a:ext cx="834" cy="668"/>
            <a:chOff x="26" y="607"/>
            <a:chExt cx="834" cy="668"/>
          </a:xfrm>
        </xdr:grpSpPr>
        <xdr:pic>
          <xdr:nvPicPr>
            <xdr:cNvPr id="149855" name="Picture 88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7" y="879"/>
              <a:ext cx="833" cy="21"/>
            </a:xfrm>
            <a:prstGeom prst="rect">
              <a:avLst/>
            </a:prstGeom>
            <a:noFill/>
            <a:ln w="9525">
              <a:solidFill>
                <a:srgbClr val="33CCFF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49856" name="Line 40"/>
            <xdr:cNvSpPr>
              <a:spLocks noChangeShapeType="1"/>
            </xdr:cNvSpPr>
          </xdr:nvSpPr>
          <xdr:spPr bwMode="auto">
            <a:xfrm>
              <a:off x="26" y="899"/>
              <a:ext cx="830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57" name="Rectangle 50"/>
            <xdr:cNvSpPr>
              <a:spLocks noChangeArrowheads="1"/>
            </xdr:cNvSpPr>
          </xdr:nvSpPr>
          <xdr:spPr bwMode="auto">
            <a:xfrm>
              <a:off x="292" y="1137"/>
              <a:ext cx="24" cy="21"/>
            </a:xfrm>
            <a:prstGeom prst="rect">
              <a:avLst/>
            </a:prstGeom>
            <a:noFill/>
            <a:ln w="19050">
              <a:solidFill>
                <a:srgbClr val="33CCFF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9858" name="Rectangle 51"/>
            <xdr:cNvSpPr>
              <a:spLocks noChangeArrowheads="1"/>
            </xdr:cNvSpPr>
          </xdr:nvSpPr>
          <xdr:spPr bwMode="auto">
            <a:xfrm>
              <a:off x="355" y="1138"/>
              <a:ext cx="24" cy="21"/>
            </a:xfrm>
            <a:prstGeom prst="rect">
              <a:avLst/>
            </a:prstGeom>
            <a:noFill/>
            <a:ln w="19050">
              <a:solidFill>
                <a:srgbClr val="33CCFF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9859" name="Rectangle 52"/>
            <xdr:cNvSpPr>
              <a:spLocks noChangeArrowheads="1"/>
            </xdr:cNvSpPr>
          </xdr:nvSpPr>
          <xdr:spPr bwMode="auto">
            <a:xfrm>
              <a:off x="292" y="1167"/>
              <a:ext cx="24" cy="20"/>
            </a:xfrm>
            <a:prstGeom prst="rect">
              <a:avLst/>
            </a:prstGeom>
            <a:noFill/>
            <a:ln w="19050">
              <a:solidFill>
                <a:srgbClr val="33CCFF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9860" name="Rectangle 53"/>
            <xdr:cNvSpPr>
              <a:spLocks noChangeArrowheads="1"/>
            </xdr:cNvSpPr>
          </xdr:nvSpPr>
          <xdr:spPr bwMode="auto">
            <a:xfrm>
              <a:off x="354" y="1168"/>
              <a:ext cx="25" cy="20"/>
            </a:xfrm>
            <a:prstGeom prst="rect">
              <a:avLst/>
            </a:prstGeom>
            <a:noFill/>
            <a:ln w="19050">
              <a:solidFill>
                <a:srgbClr val="33CCFF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9861" name="Line 56"/>
            <xdr:cNvSpPr>
              <a:spLocks noChangeShapeType="1"/>
            </xdr:cNvSpPr>
          </xdr:nvSpPr>
          <xdr:spPr bwMode="auto">
            <a:xfrm>
              <a:off x="402" y="1117"/>
              <a:ext cx="0" cy="87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62" name="Line 58"/>
            <xdr:cNvSpPr>
              <a:spLocks noChangeShapeType="1"/>
            </xdr:cNvSpPr>
          </xdr:nvSpPr>
          <xdr:spPr bwMode="auto">
            <a:xfrm flipH="1">
              <a:off x="638" y="1117"/>
              <a:ext cx="0" cy="89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49863" name="Group 246"/>
            <xdr:cNvGrpSpPr>
              <a:grpSpLocks/>
            </xdr:cNvGrpSpPr>
          </xdr:nvGrpSpPr>
          <xdr:grpSpPr bwMode="auto">
            <a:xfrm>
              <a:off x="28" y="607"/>
              <a:ext cx="831" cy="668"/>
              <a:chOff x="28" y="607"/>
              <a:chExt cx="831" cy="668"/>
            </a:xfrm>
          </xdr:grpSpPr>
          <xdr:sp macro="" textlink="">
            <xdr:nvSpPr>
              <xdr:cNvPr id="149873" name="AutoShape 20"/>
              <xdr:cNvSpPr>
                <a:spLocks noChangeArrowheads="1"/>
              </xdr:cNvSpPr>
            </xdr:nvSpPr>
            <xdr:spPr bwMode="auto">
              <a:xfrm>
                <a:off x="28" y="607"/>
                <a:ext cx="831" cy="668"/>
              </a:xfrm>
              <a:prstGeom prst="roundRect">
                <a:avLst>
                  <a:gd name="adj" fmla="val 829"/>
                </a:avLst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49874" name="Line 32"/>
              <xdr:cNvSpPr>
                <a:spLocks noChangeShapeType="1"/>
              </xdr:cNvSpPr>
            </xdr:nvSpPr>
            <xdr:spPr bwMode="auto">
              <a:xfrm>
                <a:off x="434" y="640"/>
                <a:ext cx="306" cy="0"/>
              </a:xfrm>
              <a:prstGeom prst="line">
                <a:avLst/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49875" name="Line 34"/>
              <xdr:cNvSpPr>
                <a:spLocks noChangeShapeType="1"/>
              </xdr:cNvSpPr>
            </xdr:nvSpPr>
            <xdr:spPr bwMode="auto">
              <a:xfrm>
                <a:off x="435" y="608"/>
                <a:ext cx="0" cy="104"/>
              </a:xfrm>
              <a:prstGeom prst="line">
                <a:avLst/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49876" name="Line 35"/>
              <xdr:cNvSpPr>
                <a:spLocks noChangeShapeType="1"/>
              </xdr:cNvSpPr>
            </xdr:nvSpPr>
            <xdr:spPr bwMode="auto">
              <a:xfrm>
                <a:off x="624" y="608"/>
                <a:ext cx="0" cy="102"/>
              </a:xfrm>
              <a:prstGeom prst="line">
                <a:avLst/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49877" name="Line 36"/>
              <xdr:cNvSpPr>
                <a:spLocks noChangeShapeType="1"/>
              </xdr:cNvSpPr>
            </xdr:nvSpPr>
            <xdr:spPr bwMode="auto">
              <a:xfrm>
                <a:off x="741" y="625"/>
                <a:ext cx="0" cy="88"/>
              </a:xfrm>
              <a:prstGeom prst="line">
                <a:avLst/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49878" name="Line 37"/>
              <xdr:cNvSpPr>
                <a:spLocks noChangeShapeType="1"/>
              </xdr:cNvSpPr>
            </xdr:nvSpPr>
            <xdr:spPr bwMode="auto">
              <a:xfrm>
                <a:off x="625" y="625"/>
                <a:ext cx="233" cy="0"/>
              </a:xfrm>
              <a:prstGeom prst="line">
                <a:avLst/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49879" name="Line 81"/>
              <xdr:cNvSpPr>
                <a:spLocks noChangeShapeType="1"/>
              </xdr:cNvSpPr>
            </xdr:nvSpPr>
            <xdr:spPr bwMode="auto">
              <a:xfrm>
                <a:off x="529" y="640"/>
                <a:ext cx="0" cy="72"/>
              </a:xfrm>
              <a:prstGeom prst="line">
                <a:avLst/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49880" name="Line 82"/>
              <xdr:cNvSpPr>
                <a:spLocks noChangeShapeType="1"/>
              </xdr:cNvSpPr>
            </xdr:nvSpPr>
            <xdr:spPr bwMode="auto">
              <a:xfrm>
                <a:off x="682" y="640"/>
                <a:ext cx="0" cy="72"/>
              </a:xfrm>
              <a:prstGeom prst="line">
                <a:avLst/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49881" name="Line 28"/>
              <xdr:cNvSpPr>
                <a:spLocks noChangeShapeType="1"/>
              </xdr:cNvSpPr>
            </xdr:nvSpPr>
            <xdr:spPr bwMode="auto">
              <a:xfrm>
                <a:off x="29" y="657"/>
                <a:ext cx="830" cy="0"/>
              </a:xfrm>
              <a:prstGeom prst="line">
                <a:avLst/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49882" name="Line 29"/>
              <xdr:cNvSpPr>
                <a:spLocks noChangeShapeType="1"/>
              </xdr:cNvSpPr>
            </xdr:nvSpPr>
            <xdr:spPr bwMode="auto">
              <a:xfrm>
                <a:off x="29" y="685"/>
                <a:ext cx="829" cy="0"/>
              </a:xfrm>
              <a:prstGeom prst="line">
                <a:avLst/>
              </a:prstGeom>
              <a:noFill/>
              <a:ln w="19050">
                <a:solidFill>
                  <a:srgbClr val="33CCFF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149864" name="Line 41"/>
            <xdr:cNvSpPr>
              <a:spLocks noChangeShapeType="1"/>
            </xdr:cNvSpPr>
          </xdr:nvSpPr>
          <xdr:spPr bwMode="auto">
            <a:xfrm>
              <a:off x="30" y="927"/>
              <a:ext cx="829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65" name="Line 42"/>
            <xdr:cNvSpPr>
              <a:spLocks noChangeShapeType="1"/>
            </xdr:cNvSpPr>
          </xdr:nvSpPr>
          <xdr:spPr bwMode="auto">
            <a:xfrm>
              <a:off x="30" y="955"/>
              <a:ext cx="828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66" name="Line 43"/>
            <xdr:cNvSpPr>
              <a:spLocks noChangeShapeType="1"/>
            </xdr:cNvSpPr>
          </xdr:nvSpPr>
          <xdr:spPr bwMode="auto">
            <a:xfrm>
              <a:off x="29" y="981"/>
              <a:ext cx="829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67" name="Line 44"/>
            <xdr:cNvSpPr>
              <a:spLocks noChangeShapeType="1"/>
            </xdr:cNvSpPr>
          </xdr:nvSpPr>
          <xdr:spPr bwMode="auto">
            <a:xfrm>
              <a:off x="29" y="1009"/>
              <a:ext cx="830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68" name="Line 45"/>
            <xdr:cNvSpPr>
              <a:spLocks noChangeShapeType="1"/>
            </xdr:cNvSpPr>
          </xdr:nvSpPr>
          <xdr:spPr bwMode="auto">
            <a:xfrm>
              <a:off x="29" y="1036"/>
              <a:ext cx="829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69" name="Line 46"/>
            <xdr:cNvSpPr>
              <a:spLocks noChangeShapeType="1"/>
            </xdr:cNvSpPr>
          </xdr:nvSpPr>
          <xdr:spPr bwMode="auto">
            <a:xfrm>
              <a:off x="29" y="1062"/>
              <a:ext cx="829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70" name="Line 47"/>
            <xdr:cNvSpPr>
              <a:spLocks noChangeShapeType="1"/>
            </xdr:cNvSpPr>
          </xdr:nvSpPr>
          <xdr:spPr bwMode="auto">
            <a:xfrm>
              <a:off x="29" y="1090"/>
              <a:ext cx="829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71" name="Line 48"/>
            <xdr:cNvSpPr>
              <a:spLocks noChangeShapeType="1"/>
            </xdr:cNvSpPr>
          </xdr:nvSpPr>
          <xdr:spPr bwMode="auto">
            <a:xfrm>
              <a:off x="29" y="1117"/>
              <a:ext cx="830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72" name="Line 173"/>
            <xdr:cNvSpPr>
              <a:spLocks noChangeShapeType="1"/>
            </xdr:cNvSpPr>
          </xdr:nvSpPr>
          <xdr:spPr bwMode="auto">
            <a:xfrm>
              <a:off x="402" y="1161"/>
              <a:ext cx="458" cy="0"/>
            </a:xfrm>
            <a:prstGeom prst="line">
              <a:avLst/>
            </a:prstGeom>
            <a:noFill/>
            <a:ln w="19050">
              <a:solidFill>
                <a:srgbClr val="33CC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 fPrintsWithSheet="0"/>
  </xdr:twoCellAnchor>
  <xdr:twoCellAnchor>
    <xdr:from>
      <xdr:col>28</xdr:col>
      <xdr:colOff>47625</xdr:colOff>
      <xdr:row>44</xdr:row>
      <xdr:rowOff>47625</xdr:rowOff>
    </xdr:from>
    <xdr:to>
      <xdr:col>30</xdr:col>
      <xdr:colOff>38100</xdr:colOff>
      <xdr:row>44</xdr:row>
      <xdr:rowOff>209550</xdr:rowOff>
    </xdr:to>
    <xdr:sp macro="" textlink="">
      <xdr:nvSpPr>
        <xdr:cNvPr id="4270" name="Text Box 174"/>
        <xdr:cNvSpPr txBox="1">
          <a:spLocks noChangeArrowheads="1"/>
        </xdr:cNvSpPr>
      </xdr:nvSpPr>
      <xdr:spPr bwMode="auto">
        <a:xfrm>
          <a:off x="4857750" y="7581900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28</xdr:col>
      <xdr:colOff>57150</xdr:colOff>
      <xdr:row>45</xdr:row>
      <xdr:rowOff>85725</xdr:rowOff>
    </xdr:from>
    <xdr:to>
      <xdr:col>30</xdr:col>
      <xdr:colOff>47625</xdr:colOff>
      <xdr:row>45</xdr:row>
      <xdr:rowOff>247650</xdr:rowOff>
    </xdr:to>
    <xdr:sp macro="" textlink="">
      <xdr:nvSpPr>
        <xdr:cNvPr id="4271" name="Text Box 175"/>
        <xdr:cNvSpPr txBox="1">
          <a:spLocks noChangeArrowheads="1"/>
        </xdr:cNvSpPr>
      </xdr:nvSpPr>
      <xdr:spPr bwMode="auto">
        <a:xfrm>
          <a:off x="4867275" y="7886700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28</xdr:col>
      <xdr:colOff>57150</xdr:colOff>
      <xdr:row>46</xdr:row>
      <xdr:rowOff>85725</xdr:rowOff>
    </xdr:from>
    <xdr:to>
      <xdr:col>30</xdr:col>
      <xdr:colOff>47625</xdr:colOff>
      <xdr:row>46</xdr:row>
      <xdr:rowOff>247650</xdr:rowOff>
    </xdr:to>
    <xdr:sp macro="" textlink="">
      <xdr:nvSpPr>
        <xdr:cNvPr id="4272" name="Text Box 176"/>
        <xdr:cNvSpPr txBox="1">
          <a:spLocks noChangeArrowheads="1"/>
        </xdr:cNvSpPr>
      </xdr:nvSpPr>
      <xdr:spPr bwMode="auto">
        <a:xfrm>
          <a:off x="4867275" y="8172450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B</a:t>
          </a:r>
        </a:p>
      </xdr:txBody>
    </xdr:sp>
    <xdr:clientData fPrintsWithSheet="0"/>
  </xdr:twoCellAnchor>
  <xdr:twoCellAnchor>
    <xdr:from>
      <xdr:col>31</xdr:col>
      <xdr:colOff>9525</xdr:colOff>
      <xdr:row>44</xdr:row>
      <xdr:rowOff>85725</xdr:rowOff>
    </xdr:from>
    <xdr:to>
      <xdr:col>33</xdr:col>
      <xdr:colOff>28575</xdr:colOff>
      <xdr:row>44</xdr:row>
      <xdr:rowOff>219075</xdr:rowOff>
    </xdr:to>
    <xdr:sp macro="" textlink="">
      <xdr:nvSpPr>
        <xdr:cNvPr id="4273" name="Text Box 177"/>
        <xdr:cNvSpPr txBox="1">
          <a:spLocks noChangeArrowheads="1"/>
        </xdr:cNvSpPr>
      </xdr:nvSpPr>
      <xdr:spPr bwMode="auto">
        <a:xfrm>
          <a:off x="5105400" y="76200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31</xdr:col>
      <xdr:colOff>9525</xdr:colOff>
      <xdr:row>45</xdr:row>
      <xdr:rowOff>76200</xdr:rowOff>
    </xdr:from>
    <xdr:to>
      <xdr:col>33</xdr:col>
      <xdr:colOff>9525</xdr:colOff>
      <xdr:row>45</xdr:row>
      <xdr:rowOff>200025</xdr:rowOff>
    </xdr:to>
    <xdr:sp macro="" textlink="">
      <xdr:nvSpPr>
        <xdr:cNvPr id="4274" name="Text Box 178"/>
        <xdr:cNvSpPr txBox="1">
          <a:spLocks noChangeArrowheads="1"/>
        </xdr:cNvSpPr>
      </xdr:nvSpPr>
      <xdr:spPr bwMode="auto">
        <a:xfrm>
          <a:off x="5105400" y="7877175"/>
          <a:ext cx="266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31</xdr:col>
      <xdr:colOff>9525</xdr:colOff>
      <xdr:row>46</xdr:row>
      <xdr:rowOff>76200</xdr:rowOff>
    </xdr:from>
    <xdr:to>
      <xdr:col>33</xdr:col>
      <xdr:colOff>28575</xdr:colOff>
      <xdr:row>46</xdr:row>
      <xdr:rowOff>200025</xdr:rowOff>
    </xdr:to>
    <xdr:sp macro="" textlink="">
      <xdr:nvSpPr>
        <xdr:cNvPr id="4275" name="Text Box 179"/>
        <xdr:cNvSpPr txBox="1">
          <a:spLocks noChangeArrowheads="1"/>
        </xdr:cNvSpPr>
      </xdr:nvSpPr>
      <xdr:spPr bwMode="auto">
        <a:xfrm>
          <a:off x="5105400" y="8162925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MB</a:t>
          </a:r>
        </a:p>
      </xdr:txBody>
    </xdr:sp>
    <xdr:clientData fPrintsWithSheet="0"/>
  </xdr:twoCellAnchor>
  <xdr:twoCellAnchor>
    <xdr:from>
      <xdr:col>37</xdr:col>
      <xdr:colOff>123825</xdr:colOff>
      <xdr:row>42</xdr:row>
      <xdr:rowOff>76200</xdr:rowOff>
    </xdr:from>
    <xdr:to>
      <xdr:col>40</xdr:col>
      <xdr:colOff>390525</xdr:colOff>
      <xdr:row>42</xdr:row>
      <xdr:rowOff>228600</xdr:rowOff>
    </xdr:to>
    <xdr:sp macro="" textlink="">
      <xdr:nvSpPr>
        <xdr:cNvPr id="4299" name="Text Box 203"/>
        <xdr:cNvSpPr txBox="1">
          <a:spLocks noChangeArrowheads="1"/>
        </xdr:cNvSpPr>
      </xdr:nvSpPr>
      <xdr:spPr bwMode="auto">
        <a:xfrm>
          <a:off x="6200775" y="7038975"/>
          <a:ext cx="1219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1" i="0" u="none" strike="noStrike" baseline="0">
              <a:solidFill>
                <a:srgbClr val="1DD4FF"/>
              </a:solidFill>
              <a:latin typeface="Arial"/>
              <a:cs typeface="Arial"/>
            </a:rPr>
            <a:t>Otros aspectos</a:t>
          </a:r>
        </a:p>
      </xdr:txBody>
    </xdr:sp>
    <xdr:clientData fPrintsWithSheet="0"/>
  </xdr:twoCellAnchor>
  <xdr:twoCellAnchor>
    <xdr:from>
      <xdr:col>25</xdr:col>
      <xdr:colOff>57150</xdr:colOff>
      <xdr:row>42</xdr:row>
      <xdr:rowOff>0</xdr:rowOff>
    </xdr:from>
    <xdr:to>
      <xdr:col>31</xdr:col>
      <xdr:colOff>190500</xdr:colOff>
      <xdr:row>42</xdr:row>
      <xdr:rowOff>171450</xdr:rowOff>
    </xdr:to>
    <xdr:sp macro="" textlink="">
      <xdr:nvSpPr>
        <xdr:cNvPr id="4300" name="Text Box 204"/>
        <xdr:cNvSpPr txBox="1">
          <a:spLocks noChangeArrowheads="1"/>
        </xdr:cNvSpPr>
      </xdr:nvSpPr>
      <xdr:spPr bwMode="auto">
        <a:xfrm>
          <a:off x="4591050" y="6962775"/>
          <a:ext cx="6953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Segundo</a:t>
          </a:r>
        </a:p>
        <a:p>
          <a:pPr algn="ctr" rtl="0">
            <a:defRPr sz="1000"/>
          </a:pPr>
          <a:endParaRPr lang="es-CO" sz="80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25</xdr:col>
      <xdr:colOff>28575</xdr:colOff>
      <xdr:row>42</xdr:row>
      <xdr:rowOff>104775</xdr:rowOff>
    </xdr:from>
    <xdr:to>
      <xdr:col>32</xdr:col>
      <xdr:colOff>38100</xdr:colOff>
      <xdr:row>43</xdr:row>
      <xdr:rowOff>9525</xdr:rowOff>
    </xdr:to>
    <xdr:sp macro="" textlink="">
      <xdr:nvSpPr>
        <xdr:cNvPr id="4301" name="Text Box 205"/>
        <xdr:cNvSpPr txBox="1">
          <a:spLocks noChangeArrowheads="1"/>
        </xdr:cNvSpPr>
      </xdr:nvSpPr>
      <xdr:spPr bwMode="auto">
        <a:xfrm>
          <a:off x="4562475" y="7067550"/>
          <a:ext cx="7715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Entrevistador</a:t>
          </a:r>
        </a:p>
      </xdr:txBody>
    </xdr:sp>
    <xdr:clientData fPrintsWithSheet="0"/>
  </xdr:twoCellAnchor>
  <xdr:twoCellAnchor>
    <xdr:from>
      <xdr:col>7</xdr:col>
      <xdr:colOff>57150</xdr:colOff>
      <xdr:row>42</xdr:row>
      <xdr:rowOff>0</xdr:rowOff>
    </xdr:from>
    <xdr:to>
      <xdr:col>12</xdr:col>
      <xdr:colOff>171450</xdr:colOff>
      <xdr:row>42</xdr:row>
      <xdr:rowOff>190500</xdr:rowOff>
    </xdr:to>
    <xdr:sp macro="" textlink="">
      <xdr:nvSpPr>
        <xdr:cNvPr id="4302" name="Text Box 206"/>
        <xdr:cNvSpPr txBox="1">
          <a:spLocks noChangeArrowheads="1"/>
        </xdr:cNvSpPr>
      </xdr:nvSpPr>
      <xdr:spPr bwMode="auto">
        <a:xfrm>
          <a:off x="2066925" y="6962775"/>
          <a:ext cx="6953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Segundo</a:t>
          </a:r>
        </a:p>
        <a:p>
          <a:pPr algn="ctr" rtl="0">
            <a:defRPr sz="1000"/>
          </a:pPr>
          <a:endParaRPr lang="es-CO" sz="80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7</xdr:col>
      <xdr:colOff>9525</xdr:colOff>
      <xdr:row>42</xdr:row>
      <xdr:rowOff>104775</xdr:rowOff>
    </xdr:from>
    <xdr:to>
      <xdr:col>13</xdr:col>
      <xdr:colOff>19050</xdr:colOff>
      <xdr:row>43</xdr:row>
      <xdr:rowOff>9525</xdr:rowOff>
    </xdr:to>
    <xdr:sp macro="" textlink="">
      <xdr:nvSpPr>
        <xdr:cNvPr id="4303" name="Text Box 207"/>
        <xdr:cNvSpPr txBox="1">
          <a:spLocks noChangeArrowheads="1"/>
        </xdr:cNvSpPr>
      </xdr:nvSpPr>
      <xdr:spPr bwMode="auto">
        <a:xfrm>
          <a:off x="2019300" y="7067550"/>
          <a:ext cx="7715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Entrevistador</a:t>
          </a:r>
        </a:p>
      </xdr:txBody>
    </xdr:sp>
    <xdr:clientData fPrintsWithSheet="0"/>
  </xdr:twoCellAnchor>
  <xdr:twoCellAnchor>
    <xdr:from>
      <xdr:col>19</xdr:col>
      <xdr:colOff>47625</xdr:colOff>
      <xdr:row>42</xdr:row>
      <xdr:rowOff>104775</xdr:rowOff>
    </xdr:from>
    <xdr:to>
      <xdr:col>24</xdr:col>
      <xdr:colOff>247650</xdr:colOff>
      <xdr:row>42</xdr:row>
      <xdr:rowOff>257175</xdr:rowOff>
    </xdr:to>
    <xdr:sp macro="" textlink="">
      <xdr:nvSpPr>
        <xdr:cNvPr id="4304" name="Text Box 208"/>
        <xdr:cNvSpPr txBox="1">
          <a:spLocks noChangeArrowheads="1"/>
        </xdr:cNvSpPr>
      </xdr:nvSpPr>
      <xdr:spPr bwMode="auto">
        <a:xfrm>
          <a:off x="3743325" y="7067550"/>
          <a:ext cx="771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Entrevistador</a:t>
          </a:r>
        </a:p>
      </xdr:txBody>
    </xdr:sp>
    <xdr:clientData fPrintsWithSheet="0"/>
  </xdr:twoCellAnchor>
  <xdr:twoCellAnchor>
    <xdr:from>
      <xdr:col>3</xdr:col>
      <xdr:colOff>38100</xdr:colOff>
      <xdr:row>42</xdr:row>
      <xdr:rowOff>104775</xdr:rowOff>
    </xdr:from>
    <xdr:to>
      <xdr:col>6</xdr:col>
      <xdr:colOff>95250</xdr:colOff>
      <xdr:row>42</xdr:row>
      <xdr:rowOff>257175</xdr:rowOff>
    </xdr:to>
    <xdr:sp macro="" textlink="">
      <xdr:nvSpPr>
        <xdr:cNvPr id="4305" name="Text Box 209"/>
        <xdr:cNvSpPr txBox="1">
          <a:spLocks noChangeArrowheads="1"/>
        </xdr:cNvSpPr>
      </xdr:nvSpPr>
      <xdr:spPr bwMode="auto">
        <a:xfrm>
          <a:off x="1209675" y="7067550"/>
          <a:ext cx="771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Entrevistador</a:t>
          </a:r>
        </a:p>
      </xdr:txBody>
    </xdr:sp>
    <xdr:clientData fPrintsWithSheet="0"/>
  </xdr:twoCellAnchor>
  <xdr:twoCellAnchor>
    <xdr:from>
      <xdr:col>3</xdr:col>
      <xdr:colOff>180975</xdr:colOff>
      <xdr:row>42</xdr:row>
      <xdr:rowOff>9525</xdr:rowOff>
    </xdr:from>
    <xdr:to>
      <xdr:col>5</xdr:col>
      <xdr:colOff>85725</xdr:colOff>
      <xdr:row>42</xdr:row>
      <xdr:rowOff>161925</xdr:rowOff>
    </xdr:to>
    <xdr:sp macro="" textlink="">
      <xdr:nvSpPr>
        <xdr:cNvPr id="4306" name="Text Box 210"/>
        <xdr:cNvSpPr txBox="1">
          <a:spLocks noChangeArrowheads="1"/>
        </xdr:cNvSpPr>
      </xdr:nvSpPr>
      <xdr:spPr bwMode="auto">
        <a:xfrm>
          <a:off x="1352550" y="6972300"/>
          <a:ext cx="4762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Primer</a:t>
          </a:r>
        </a:p>
        <a:p>
          <a:pPr algn="ctr" rtl="0">
            <a:defRPr sz="1000"/>
          </a:pPr>
          <a:endParaRPr lang="es-CO" sz="80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20</xdr:col>
      <xdr:colOff>28575</xdr:colOff>
      <xdr:row>42</xdr:row>
      <xdr:rowOff>0</xdr:rowOff>
    </xdr:from>
    <xdr:to>
      <xdr:col>24</xdr:col>
      <xdr:colOff>76200</xdr:colOff>
      <xdr:row>42</xdr:row>
      <xdr:rowOff>152400</xdr:rowOff>
    </xdr:to>
    <xdr:sp macro="" textlink="">
      <xdr:nvSpPr>
        <xdr:cNvPr id="4307" name="Text Box 211"/>
        <xdr:cNvSpPr txBox="1">
          <a:spLocks noChangeArrowheads="1"/>
        </xdr:cNvSpPr>
      </xdr:nvSpPr>
      <xdr:spPr bwMode="auto">
        <a:xfrm>
          <a:off x="3867150" y="6962775"/>
          <a:ext cx="4762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Primer</a:t>
          </a:r>
        </a:p>
        <a:p>
          <a:pPr algn="ctr" rtl="0">
            <a:defRPr sz="1000"/>
          </a:pPr>
          <a:endParaRPr lang="es-CO" sz="80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14</xdr:col>
      <xdr:colOff>104775</xdr:colOff>
      <xdr:row>42</xdr:row>
      <xdr:rowOff>57150</xdr:rowOff>
    </xdr:from>
    <xdr:to>
      <xdr:col>18</xdr:col>
      <xdr:colOff>38100</xdr:colOff>
      <xdr:row>42</xdr:row>
      <xdr:rowOff>219075</xdr:rowOff>
    </xdr:to>
    <xdr:sp macro="" textlink="">
      <xdr:nvSpPr>
        <xdr:cNvPr id="4308" name="Text Box 212"/>
        <xdr:cNvSpPr txBox="1">
          <a:spLocks noChangeArrowheads="1"/>
        </xdr:cNvSpPr>
      </xdr:nvSpPr>
      <xdr:spPr bwMode="auto">
        <a:xfrm>
          <a:off x="2952750" y="7019925"/>
          <a:ext cx="6762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Aspectos</a:t>
          </a:r>
        </a:p>
        <a:p>
          <a:pPr algn="ctr" rtl="0">
            <a:defRPr sz="1000"/>
          </a:pPr>
          <a:endParaRPr lang="es-CO" sz="80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</xdr:col>
      <xdr:colOff>142875</xdr:colOff>
      <xdr:row>42</xdr:row>
      <xdr:rowOff>57150</xdr:rowOff>
    </xdr:from>
    <xdr:to>
      <xdr:col>2</xdr:col>
      <xdr:colOff>466725</xdr:colOff>
      <xdr:row>42</xdr:row>
      <xdr:rowOff>238125</xdr:rowOff>
    </xdr:to>
    <xdr:sp macro="" textlink="">
      <xdr:nvSpPr>
        <xdr:cNvPr id="4309" name="Text Box 213"/>
        <xdr:cNvSpPr txBox="1">
          <a:spLocks noChangeArrowheads="1"/>
        </xdr:cNvSpPr>
      </xdr:nvSpPr>
      <xdr:spPr bwMode="auto">
        <a:xfrm>
          <a:off x="390525" y="7019925"/>
          <a:ext cx="628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Aspectos</a:t>
          </a:r>
        </a:p>
        <a:p>
          <a:pPr algn="ctr" rtl="0">
            <a:defRPr sz="1000"/>
          </a:pPr>
          <a:endParaRPr lang="es-CO" sz="80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</xdr:col>
      <xdr:colOff>152400</xdr:colOff>
      <xdr:row>43</xdr:row>
      <xdr:rowOff>76200</xdr:rowOff>
    </xdr:from>
    <xdr:to>
      <xdr:col>2</xdr:col>
      <xdr:colOff>523875</xdr:colOff>
      <xdr:row>43</xdr:row>
      <xdr:rowOff>228600</xdr:rowOff>
    </xdr:to>
    <xdr:sp macro="" textlink="">
      <xdr:nvSpPr>
        <xdr:cNvPr id="4310" name="Text Box 214"/>
        <xdr:cNvSpPr txBox="1">
          <a:spLocks noChangeArrowheads="1"/>
        </xdr:cNvSpPr>
      </xdr:nvSpPr>
      <xdr:spPr bwMode="auto">
        <a:xfrm>
          <a:off x="400050" y="7324725"/>
          <a:ext cx="676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Puntualidad</a:t>
          </a:r>
        </a:p>
        <a:p>
          <a:pPr algn="ctr" rtl="0">
            <a:defRPr sz="1000"/>
          </a:pPr>
          <a:endParaRPr lang="es-CO" sz="80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</xdr:col>
      <xdr:colOff>104775</xdr:colOff>
      <xdr:row>44</xdr:row>
      <xdr:rowOff>28575</xdr:rowOff>
    </xdr:from>
    <xdr:to>
      <xdr:col>2</xdr:col>
      <xdr:colOff>571500</xdr:colOff>
      <xdr:row>44</xdr:row>
      <xdr:rowOff>190500</xdr:rowOff>
    </xdr:to>
    <xdr:sp macro="" textlink="">
      <xdr:nvSpPr>
        <xdr:cNvPr id="4311" name="Text Box 215"/>
        <xdr:cNvSpPr txBox="1">
          <a:spLocks noChangeArrowheads="1"/>
        </xdr:cNvSpPr>
      </xdr:nvSpPr>
      <xdr:spPr bwMode="auto">
        <a:xfrm>
          <a:off x="352425" y="758190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800" b="0" i="0" u="none" strike="noStrike" baseline="0">
              <a:solidFill>
                <a:srgbClr val="1DD4FF"/>
              </a:solidFill>
              <a:latin typeface="Arial"/>
              <a:cs typeface="Arial"/>
            </a:rPr>
            <a:t>Presentación</a:t>
          </a:r>
        </a:p>
        <a:p>
          <a:pPr algn="ctr" rtl="0">
            <a:defRPr sz="1000"/>
          </a:pPr>
          <a:endParaRPr lang="es-CO" sz="80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14</xdr:col>
      <xdr:colOff>9525</xdr:colOff>
      <xdr:row>45</xdr:row>
      <xdr:rowOff>104775</xdr:rowOff>
    </xdr:from>
    <xdr:to>
      <xdr:col>19</xdr:col>
      <xdr:colOff>9525</xdr:colOff>
      <xdr:row>45</xdr:row>
      <xdr:rowOff>247650</xdr:rowOff>
    </xdr:to>
    <xdr:sp macro="" textlink="">
      <xdr:nvSpPr>
        <xdr:cNvPr id="4312" name="Text Box 216"/>
        <xdr:cNvSpPr txBox="1">
          <a:spLocks noChangeArrowheads="1"/>
        </xdr:cNvSpPr>
      </xdr:nvSpPr>
      <xdr:spPr bwMode="auto">
        <a:xfrm>
          <a:off x="2857500" y="7905750"/>
          <a:ext cx="8477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Se ajusta al perfil</a:t>
          </a:r>
        </a:p>
        <a:p>
          <a:pPr algn="l" rtl="0">
            <a:defRPr sz="1000"/>
          </a:pPr>
          <a:endParaRPr lang="es-CO" sz="75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</xdr:col>
      <xdr:colOff>9525</xdr:colOff>
      <xdr:row>45</xdr:row>
      <xdr:rowOff>9525</xdr:rowOff>
    </xdr:from>
    <xdr:to>
      <xdr:col>3</xdr:col>
      <xdr:colOff>28575</xdr:colOff>
      <xdr:row>45</xdr:row>
      <xdr:rowOff>247650</xdr:rowOff>
    </xdr:to>
    <xdr:grpSp>
      <xdr:nvGrpSpPr>
        <xdr:cNvPr id="149791" name="Group 220"/>
        <xdr:cNvGrpSpPr>
          <a:grpSpLocks/>
        </xdr:cNvGrpSpPr>
      </xdr:nvGrpSpPr>
      <xdr:grpSpPr bwMode="auto">
        <a:xfrm>
          <a:off x="257175" y="7829550"/>
          <a:ext cx="942975" cy="238125"/>
          <a:chOff x="949" y="744"/>
          <a:chExt cx="99" cy="25"/>
        </a:xfrm>
      </xdr:grpSpPr>
      <xdr:sp macro="" textlink="">
        <xdr:nvSpPr>
          <xdr:cNvPr id="4314" name="Text Box 218"/>
          <xdr:cNvSpPr txBox="1">
            <a:spLocks noChangeArrowheads="1"/>
          </xdr:cNvSpPr>
        </xdr:nvSpPr>
        <xdr:spPr bwMode="auto">
          <a:xfrm>
            <a:off x="949" y="744"/>
            <a:ext cx="99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CO" sz="750" b="0" i="0" u="none" strike="noStrike" baseline="0">
                <a:solidFill>
                  <a:srgbClr val="1DD4FF"/>
                </a:solidFill>
                <a:latin typeface="Arial"/>
                <a:cs typeface="Arial"/>
              </a:rPr>
              <a:t>Aspectos de vigor</a:t>
            </a:r>
            <a:endParaRPr lang="es-CO" sz="800" b="0" i="0" u="none" strike="noStrike" baseline="0">
              <a:solidFill>
                <a:srgbClr val="1DD4FF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CO" sz="800" b="0" i="0" u="none" strike="noStrike" baseline="0">
              <a:solidFill>
                <a:srgbClr val="1DD4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315" name="Text Box 219"/>
          <xdr:cNvSpPr txBox="1">
            <a:spLocks noChangeArrowheads="1"/>
          </xdr:cNvSpPr>
        </xdr:nvSpPr>
        <xdr:spPr bwMode="auto">
          <a:xfrm>
            <a:off x="975" y="752"/>
            <a:ext cx="56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CO" sz="750" b="0" i="0" u="none" strike="noStrike" baseline="0">
                <a:solidFill>
                  <a:srgbClr val="1DD4FF"/>
                </a:solidFill>
                <a:latin typeface="Arial"/>
                <a:cs typeface="Arial"/>
              </a:rPr>
              <a:t>y salud</a:t>
            </a:r>
            <a:endParaRPr lang="es-CO" sz="800" b="0" i="0" u="none" strike="noStrike" baseline="0">
              <a:solidFill>
                <a:srgbClr val="1DD4FF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CO" sz="800" b="0" i="0" u="none" strike="noStrike" baseline="0">
              <a:solidFill>
                <a:srgbClr val="1DD4FF"/>
              </a:solidFill>
              <a:latin typeface="Arial"/>
              <a:cs typeface="Arial"/>
            </a:endParaRPr>
          </a:p>
        </xdr:txBody>
      </xdr:sp>
    </xdr:grpSp>
    <xdr:clientData fPrintsWithSheet="0"/>
  </xdr:twoCellAnchor>
  <xdr:twoCellAnchor>
    <xdr:from>
      <xdr:col>1</xdr:col>
      <xdr:colOff>123825</xdr:colOff>
      <xdr:row>46</xdr:row>
      <xdr:rowOff>0</xdr:rowOff>
    </xdr:from>
    <xdr:to>
      <xdr:col>2</xdr:col>
      <xdr:colOff>542925</xdr:colOff>
      <xdr:row>46</xdr:row>
      <xdr:rowOff>276225</xdr:rowOff>
    </xdr:to>
    <xdr:sp macro="" textlink="">
      <xdr:nvSpPr>
        <xdr:cNvPr id="4317" name="Text Box 221"/>
        <xdr:cNvSpPr txBox="1">
          <a:spLocks noChangeArrowheads="1"/>
        </xdr:cNvSpPr>
      </xdr:nvSpPr>
      <xdr:spPr bwMode="auto">
        <a:xfrm>
          <a:off x="371475" y="8105775"/>
          <a:ext cx="7239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Facilidad de expresión</a:t>
          </a:r>
        </a:p>
        <a:p>
          <a:pPr algn="ctr" rtl="0">
            <a:defRPr sz="1000"/>
          </a:pPr>
          <a:endParaRPr lang="es-CO" sz="75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13</xdr:col>
      <xdr:colOff>57150</xdr:colOff>
      <xdr:row>42</xdr:row>
      <xdr:rowOff>257175</xdr:rowOff>
    </xdr:from>
    <xdr:to>
      <xdr:col>18</xdr:col>
      <xdr:colOff>85725</xdr:colOff>
      <xdr:row>43</xdr:row>
      <xdr:rowOff>247650</xdr:rowOff>
    </xdr:to>
    <xdr:sp macro="" textlink="">
      <xdr:nvSpPr>
        <xdr:cNvPr id="4318" name="Text Box 222"/>
        <xdr:cNvSpPr txBox="1">
          <a:spLocks noChangeArrowheads="1"/>
        </xdr:cNvSpPr>
      </xdr:nvSpPr>
      <xdr:spPr bwMode="auto">
        <a:xfrm>
          <a:off x="2828925" y="7239000"/>
          <a:ext cx="8477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Desempeño en</a:t>
          </a:r>
        </a:p>
        <a:p>
          <a:pPr algn="ctr" rtl="0">
            <a:defRPr sz="1000"/>
          </a:pPr>
          <a:r>
            <a:rPr lang="es-CO" sz="750" b="0" i="0" u="none" strike="noStrike" baseline="0">
              <a:solidFill>
                <a:srgbClr val="1DD4FF"/>
              </a:solidFill>
              <a:latin typeface="Arial"/>
              <a:cs typeface="Arial"/>
            </a:rPr>
            <a:t>cargos anteriores</a:t>
          </a:r>
        </a:p>
      </xdr:txBody>
    </xdr:sp>
    <xdr:clientData fPrintsWithSheet="0"/>
  </xdr:twoCellAnchor>
  <xdr:twoCellAnchor>
    <xdr:from>
      <xdr:col>13</xdr:col>
      <xdr:colOff>66675</xdr:colOff>
      <xdr:row>43</xdr:row>
      <xdr:rowOff>276225</xdr:rowOff>
    </xdr:from>
    <xdr:to>
      <xdr:col>19</xdr:col>
      <xdr:colOff>28575</xdr:colOff>
      <xdr:row>44</xdr:row>
      <xdr:rowOff>114300</xdr:rowOff>
    </xdr:to>
    <xdr:sp macro="" textlink="">
      <xdr:nvSpPr>
        <xdr:cNvPr id="4319" name="Text Box 223"/>
        <xdr:cNvSpPr txBox="1">
          <a:spLocks noChangeArrowheads="1"/>
        </xdr:cNvSpPr>
      </xdr:nvSpPr>
      <xdr:spPr bwMode="auto">
        <a:xfrm>
          <a:off x="2838450" y="7543800"/>
          <a:ext cx="885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CO" sz="700" b="0" i="0" u="none" strike="noStrike" baseline="0">
              <a:solidFill>
                <a:srgbClr val="1DD4FF"/>
              </a:solidFill>
              <a:latin typeface="Arial"/>
              <a:cs typeface="Arial"/>
            </a:rPr>
            <a:t>Aceptables</a:t>
          </a:r>
          <a:r>
            <a:rPr lang="es-CO" sz="700" b="0" i="0" u="none" strike="noStrike" baseline="0">
              <a:solidFill>
                <a:srgbClr val="0070B8"/>
              </a:solidFill>
              <a:latin typeface="Arial"/>
              <a:cs typeface="Arial"/>
            </a:rPr>
            <a:t> </a:t>
          </a:r>
          <a:r>
            <a:rPr lang="es-CO" sz="700" b="0" i="0" u="none" strike="noStrike" baseline="0">
              <a:solidFill>
                <a:srgbClr val="1DD4FF"/>
              </a:solidFill>
              <a:latin typeface="Arial"/>
              <a:cs typeface="Arial"/>
            </a:rPr>
            <a:t>motivos</a:t>
          </a:r>
          <a:endParaRPr lang="es-CO" sz="750" b="0" i="0" u="none" strike="noStrike" baseline="0">
            <a:solidFill>
              <a:srgbClr val="1DD4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CO" sz="75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14</xdr:col>
      <xdr:colOff>0</xdr:colOff>
      <xdr:row>44</xdr:row>
      <xdr:rowOff>76200</xdr:rowOff>
    </xdr:from>
    <xdr:to>
      <xdr:col>19</xdr:col>
      <xdr:colOff>47625</xdr:colOff>
      <xdr:row>44</xdr:row>
      <xdr:rowOff>200025</xdr:rowOff>
    </xdr:to>
    <xdr:sp macro="" textlink="">
      <xdr:nvSpPr>
        <xdr:cNvPr id="4320" name="Text Box 224"/>
        <xdr:cNvSpPr txBox="1">
          <a:spLocks noChangeArrowheads="1"/>
        </xdr:cNvSpPr>
      </xdr:nvSpPr>
      <xdr:spPr bwMode="auto">
        <a:xfrm>
          <a:off x="2847975" y="7629525"/>
          <a:ext cx="895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CO" sz="700" b="0" i="0" u="none" strike="noStrike" baseline="0">
              <a:solidFill>
                <a:srgbClr val="1DD4FF"/>
              </a:solidFill>
              <a:latin typeface="Arial"/>
              <a:cs typeface="Arial"/>
            </a:rPr>
            <a:t>de retiro  de cargos</a:t>
          </a:r>
        </a:p>
      </xdr:txBody>
    </xdr:sp>
    <xdr:clientData fPrintsWithSheet="0"/>
  </xdr:twoCellAnchor>
  <xdr:twoCellAnchor>
    <xdr:from>
      <xdr:col>13</xdr:col>
      <xdr:colOff>47625</xdr:colOff>
      <xdr:row>44</xdr:row>
      <xdr:rowOff>152400</xdr:rowOff>
    </xdr:from>
    <xdr:to>
      <xdr:col>19</xdr:col>
      <xdr:colOff>9525</xdr:colOff>
      <xdr:row>45</xdr:row>
      <xdr:rowOff>28575</xdr:rowOff>
    </xdr:to>
    <xdr:sp macro="" textlink="">
      <xdr:nvSpPr>
        <xdr:cNvPr id="4321" name="Text Box 225"/>
        <xdr:cNvSpPr txBox="1">
          <a:spLocks noChangeArrowheads="1"/>
        </xdr:cNvSpPr>
      </xdr:nvSpPr>
      <xdr:spPr bwMode="auto">
        <a:xfrm>
          <a:off x="2819400" y="7705725"/>
          <a:ext cx="8858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CO" sz="700" b="0" i="0" u="none" strike="noStrike" baseline="0">
              <a:solidFill>
                <a:srgbClr val="1DD4FF"/>
              </a:solidFill>
              <a:latin typeface="Arial"/>
              <a:cs typeface="Arial"/>
            </a:rPr>
            <a:t>antriores</a:t>
          </a:r>
          <a:endParaRPr lang="es-CO" sz="750" b="0" i="0" u="none" strike="noStrike" baseline="0">
            <a:solidFill>
              <a:srgbClr val="1DD4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CO" sz="750" b="0" i="0" u="none" strike="noStrike" baseline="0">
            <a:solidFill>
              <a:srgbClr val="1DD4FF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</xdr:col>
      <xdr:colOff>28575</xdr:colOff>
      <xdr:row>42</xdr:row>
      <xdr:rowOff>0</xdr:rowOff>
    </xdr:from>
    <xdr:to>
      <xdr:col>43</xdr:col>
      <xdr:colOff>38100</xdr:colOff>
      <xdr:row>47</xdr:row>
      <xdr:rowOff>19050</xdr:rowOff>
    </xdr:to>
    <xdr:grpSp>
      <xdr:nvGrpSpPr>
        <xdr:cNvPr id="149797" name="Group 248"/>
        <xdr:cNvGrpSpPr>
          <a:grpSpLocks/>
        </xdr:cNvGrpSpPr>
      </xdr:nvGrpSpPr>
      <xdr:grpSpPr bwMode="auto">
        <a:xfrm>
          <a:off x="276225" y="6981825"/>
          <a:ext cx="7905750" cy="1428750"/>
          <a:chOff x="29" y="731"/>
          <a:chExt cx="830" cy="150"/>
        </a:xfrm>
      </xdr:grpSpPr>
      <xdr:sp macro="" textlink="">
        <xdr:nvSpPr>
          <xdr:cNvPr id="149826" name="Line 38"/>
          <xdr:cNvSpPr>
            <a:spLocks noChangeShapeType="1"/>
          </xdr:cNvSpPr>
        </xdr:nvSpPr>
        <xdr:spPr bwMode="auto">
          <a:xfrm>
            <a:off x="30" y="731"/>
            <a:ext cx="828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27" name="Line 60"/>
          <xdr:cNvSpPr>
            <a:spLocks noChangeShapeType="1"/>
          </xdr:cNvSpPr>
        </xdr:nvSpPr>
        <xdr:spPr bwMode="auto">
          <a:xfrm>
            <a:off x="29" y="759"/>
            <a:ext cx="829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28" name="Line 66"/>
          <xdr:cNvSpPr>
            <a:spLocks noChangeShapeType="1"/>
          </xdr:cNvSpPr>
        </xdr:nvSpPr>
        <xdr:spPr bwMode="auto">
          <a:xfrm>
            <a:off x="123" y="731"/>
            <a:ext cx="0" cy="149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29" name="Line 67"/>
          <xdr:cNvSpPr>
            <a:spLocks noChangeShapeType="1"/>
          </xdr:cNvSpPr>
        </xdr:nvSpPr>
        <xdr:spPr bwMode="auto">
          <a:xfrm>
            <a:off x="212" y="732"/>
            <a:ext cx="0" cy="149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0" name="Line 68"/>
          <xdr:cNvSpPr>
            <a:spLocks noChangeShapeType="1"/>
          </xdr:cNvSpPr>
        </xdr:nvSpPr>
        <xdr:spPr bwMode="auto">
          <a:xfrm>
            <a:off x="388" y="731"/>
            <a:ext cx="0" cy="149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1" name="Line 69"/>
          <xdr:cNvSpPr>
            <a:spLocks noChangeShapeType="1"/>
          </xdr:cNvSpPr>
        </xdr:nvSpPr>
        <xdr:spPr bwMode="auto">
          <a:xfrm>
            <a:off x="476" y="731"/>
            <a:ext cx="0" cy="149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2" name="Line 72"/>
          <xdr:cNvSpPr>
            <a:spLocks noChangeShapeType="1"/>
          </xdr:cNvSpPr>
        </xdr:nvSpPr>
        <xdr:spPr bwMode="auto">
          <a:xfrm>
            <a:off x="152" y="756"/>
            <a:ext cx="0" cy="124"/>
          </a:xfrm>
          <a:prstGeom prst="line">
            <a:avLst/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3" name="Line 73"/>
          <xdr:cNvSpPr>
            <a:spLocks noChangeShapeType="1"/>
          </xdr:cNvSpPr>
        </xdr:nvSpPr>
        <xdr:spPr bwMode="auto">
          <a:xfrm flipH="1">
            <a:off x="182" y="757"/>
            <a:ext cx="1" cy="123"/>
          </a:xfrm>
          <a:prstGeom prst="line">
            <a:avLst/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4" name="Line 74"/>
          <xdr:cNvSpPr>
            <a:spLocks noChangeShapeType="1"/>
          </xdr:cNvSpPr>
        </xdr:nvSpPr>
        <xdr:spPr bwMode="auto">
          <a:xfrm flipH="1">
            <a:off x="242" y="759"/>
            <a:ext cx="0" cy="120"/>
          </a:xfrm>
          <a:prstGeom prst="line">
            <a:avLst/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5" name="Line 75"/>
          <xdr:cNvSpPr>
            <a:spLocks noChangeShapeType="1"/>
          </xdr:cNvSpPr>
        </xdr:nvSpPr>
        <xdr:spPr bwMode="auto">
          <a:xfrm flipH="1">
            <a:off x="272" y="759"/>
            <a:ext cx="0" cy="119"/>
          </a:xfrm>
          <a:prstGeom prst="line">
            <a:avLst/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6" name="Line 62"/>
          <xdr:cNvSpPr>
            <a:spLocks noChangeShapeType="1"/>
          </xdr:cNvSpPr>
        </xdr:nvSpPr>
        <xdr:spPr bwMode="auto">
          <a:xfrm>
            <a:off x="29" y="822"/>
            <a:ext cx="828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7" name="Line 76"/>
          <xdr:cNvSpPr>
            <a:spLocks noChangeShapeType="1"/>
          </xdr:cNvSpPr>
        </xdr:nvSpPr>
        <xdr:spPr bwMode="auto">
          <a:xfrm>
            <a:off x="417" y="757"/>
            <a:ext cx="0" cy="121"/>
          </a:xfrm>
          <a:prstGeom prst="line">
            <a:avLst/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8" name="Line 77"/>
          <xdr:cNvSpPr>
            <a:spLocks noChangeShapeType="1"/>
          </xdr:cNvSpPr>
        </xdr:nvSpPr>
        <xdr:spPr bwMode="auto">
          <a:xfrm>
            <a:off x="447" y="759"/>
            <a:ext cx="0" cy="118"/>
          </a:xfrm>
          <a:prstGeom prst="line">
            <a:avLst/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39" name="Line 78"/>
          <xdr:cNvSpPr>
            <a:spLocks noChangeShapeType="1"/>
          </xdr:cNvSpPr>
        </xdr:nvSpPr>
        <xdr:spPr bwMode="auto">
          <a:xfrm>
            <a:off x="506" y="757"/>
            <a:ext cx="0" cy="121"/>
          </a:xfrm>
          <a:prstGeom prst="line">
            <a:avLst/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40" name="Line 79"/>
          <xdr:cNvSpPr>
            <a:spLocks noChangeShapeType="1"/>
          </xdr:cNvSpPr>
        </xdr:nvSpPr>
        <xdr:spPr bwMode="auto">
          <a:xfrm>
            <a:off x="535" y="760"/>
            <a:ext cx="0" cy="117"/>
          </a:xfrm>
          <a:prstGeom prst="line">
            <a:avLst/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41" name="Line 61"/>
          <xdr:cNvSpPr>
            <a:spLocks noChangeShapeType="1"/>
          </xdr:cNvSpPr>
        </xdr:nvSpPr>
        <xdr:spPr bwMode="auto">
          <a:xfrm>
            <a:off x="30" y="791"/>
            <a:ext cx="828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42" name="Line 63"/>
          <xdr:cNvSpPr>
            <a:spLocks noChangeShapeType="1"/>
          </xdr:cNvSpPr>
        </xdr:nvSpPr>
        <xdr:spPr bwMode="auto">
          <a:xfrm>
            <a:off x="30" y="850"/>
            <a:ext cx="827" cy="0"/>
          </a:xfrm>
          <a:prstGeom prst="line">
            <a:avLst/>
          </a:prstGeom>
          <a:noFill/>
          <a:ln w="1905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48" name="Text Box 152"/>
          <xdr:cNvSpPr txBox="1">
            <a:spLocks noChangeArrowheads="1"/>
          </xdr:cNvSpPr>
        </xdr:nvSpPr>
        <xdr:spPr bwMode="auto">
          <a:xfrm>
            <a:off x="270" y="769"/>
            <a:ext cx="3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CO" sz="800" b="0" i="0" u="none" strike="noStrike" baseline="0">
                <a:solidFill>
                  <a:srgbClr val="1DD4FF"/>
                </a:solidFill>
                <a:latin typeface="Arial"/>
                <a:cs typeface="Arial"/>
              </a:rPr>
              <a:t>MB</a:t>
            </a:r>
          </a:p>
        </xdr:txBody>
      </xdr:sp>
      <xdr:sp macro="" textlink="">
        <xdr:nvSpPr>
          <xdr:cNvPr id="4249" name="Text Box 153"/>
          <xdr:cNvSpPr txBox="1">
            <a:spLocks noChangeArrowheads="1"/>
          </xdr:cNvSpPr>
        </xdr:nvSpPr>
        <xdr:spPr bwMode="auto">
          <a:xfrm>
            <a:off x="272" y="799"/>
            <a:ext cx="30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CO" sz="800" b="0" i="0" u="none" strike="noStrike" baseline="0">
                <a:solidFill>
                  <a:srgbClr val="0070B8"/>
                </a:solidFill>
                <a:latin typeface="Arial"/>
                <a:cs typeface="Arial"/>
              </a:rPr>
              <a:t>MB</a:t>
            </a:r>
          </a:p>
        </xdr:txBody>
      </xdr:sp>
      <xdr:sp macro="" textlink="">
        <xdr:nvSpPr>
          <xdr:cNvPr id="149845" name="AutoShape 228"/>
          <xdr:cNvSpPr>
            <a:spLocks noChangeArrowheads="1"/>
          </xdr:cNvSpPr>
        </xdr:nvSpPr>
        <xdr:spPr bwMode="auto">
          <a:xfrm>
            <a:off x="29" y="732"/>
            <a:ext cx="273" cy="148"/>
          </a:xfrm>
          <a:prstGeom prst="roundRect">
            <a:avLst>
              <a:gd name="adj" fmla="val 7625"/>
            </a:avLst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9846" name="AutoShape 229"/>
          <xdr:cNvSpPr>
            <a:spLocks noChangeArrowheads="1"/>
          </xdr:cNvSpPr>
        </xdr:nvSpPr>
        <xdr:spPr bwMode="auto">
          <a:xfrm>
            <a:off x="302" y="732"/>
            <a:ext cx="262" cy="147"/>
          </a:xfrm>
          <a:prstGeom prst="roundRect">
            <a:avLst>
              <a:gd name="adj" fmla="val 7625"/>
            </a:avLst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9847" name="AutoShape 230"/>
          <xdr:cNvSpPr>
            <a:spLocks noChangeArrowheads="1"/>
          </xdr:cNvSpPr>
        </xdr:nvSpPr>
        <xdr:spPr bwMode="auto">
          <a:xfrm>
            <a:off x="564" y="731"/>
            <a:ext cx="295" cy="148"/>
          </a:xfrm>
          <a:prstGeom prst="roundRect">
            <a:avLst>
              <a:gd name="adj" fmla="val 7625"/>
            </a:avLst>
          </a:prstGeom>
          <a:noFill/>
          <a:ln w="12700">
            <a:solidFill>
              <a:srgbClr val="33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 fPrintsWithSheet="0"/>
  </xdr:twoCellAnchor>
  <xdr:twoCellAnchor>
    <xdr:from>
      <xdr:col>14</xdr:col>
      <xdr:colOff>0</xdr:colOff>
      <xdr:row>26</xdr:row>
      <xdr:rowOff>9525</xdr:rowOff>
    </xdr:from>
    <xdr:to>
      <xdr:col>14</xdr:col>
      <xdr:colOff>0</xdr:colOff>
      <xdr:row>33</xdr:row>
      <xdr:rowOff>0</xdr:rowOff>
    </xdr:to>
    <xdr:sp macro="" textlink="">
      <xdr:nvSpPr>
        <xdr:cNvPr id="149798" name="Line 197"/>
        <xdr:cNvSpPr>
          <a:spLocks noChangeShapeType="1"/>
        </xdr:cNvSpPr>
      </xdr:nvSpPr>
      <xdr:spPr bwMode="auto">
        <a:xfrm>
          <a:off x="2847975" y="4305300"/>
          <a:ext cx="0" cy="1028700"/>
        </a:xfrm>
        <a:prstGeom prst="line">
          <a:avLst/>
        </a:prstGeom>
        <a:noFill/>
        <a:ln w="12700">
          <a:solidFill>
            <a:srgbClr val="0070B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34</xdr:col>
      <xdr:colOff>0</xdr:colOff>
      <xdr:row>26</xdr:row>
      <xdr:rowOff>9525</xdr:rowOff>
    </xdr:from>
    <xdr:to>
      <xdr:col>34</xdr:col>
      <xdr:colOff>0</xdr:colOff>
      <xdr:row>33</xdr:row>
      <xdr:rowOff>0</xdr:rowOff>
    </xdr:to>
    <xdr:sp macro="" textlink="">
      <xdr:nvSpPr>
        <xdr:cNvPr id="149799" name="Line 198"/>
        <xdr:cNvSpPr>
          <a:spLocks noChangeShapeType="1"/>
        </xdr:cNvSpPr>
      </xdr:nvSpPr>
      <xdr:spPr bwMode="auto">
        <a:xfrm>
          <a:off x="5429250" y="4305300"/>
          <a:ext cx="0" cy="1028700"/>
        </a:xfrm>
        <a:prstGeom prst="line">
          <a:avLst/>
        </a:prstGeom>
        <a:noFill/>
        <a:ln w="12700">
          <a:solidFill>
            <a:srgbClr val="0070B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0</xdr:col>
      <xdr:colOff>238125</xdr:colOff>
      <xdr:row>22</xdr:row>
      <xdr:rowOff>0</xdr:rowOff>
    </xdr:from>
    <xdr:to>
      <xdr:col>43</xdr:col>
      <xdr:colOff>28575</xdr:colOff>
      <xdr:row>33</xdr:row>
      <xdr:rowOff>0</xdr:rowOff>
    </xdr:to>
    <xdr:grpSp>
      <xdr:nvGrpSpPr>
        <xdr:cNvPr id="149800" name="Group 245"/>
        <xdr:cNvGrpSpPr>
          <a:grpSpLocks/>
        </xdr:cNvGrpSpPr>
      </xdr:nvGrpSpPr>
      <xdr:grpSpPr bwMode="auto">
        <a:xfrm>
          <a:off x="238125" y="3543300"/>
          <a:ext cx="7934325" cy="1790700"/>
          <a:chOff x="25" y="370"/>
          <a:chExt cx="833" cy="188"/>
        </a:xfrm>
      </xdr:grpSpPr>
      <xdr:sp macro="" textlink="">
        <xdr:nvSpPr>
          <xdr:cNvPr id="149822" name="Rectangle 22"/>
          <xdr:cNvSpPr>
            <a:spLocks noChangeArrowheads="1"/>
          </xdr:cNvSpPr>
        </xdr:nvSpPr>
        <xdr:spPr bwMode="auto">
          <a:xfrm>
            <a:off x="199" y="396"/>
            <a:ext cx="27" cy="24"/>
          </a:xfrm>
          <a:prstGeom prst="rect">
            <a:avLst/>
          </a:prstGeom>
          <a:noFill/>
          <a:ln w="19050">
            <a:solidFill>
              <a:srgbClr val="33CC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9823" name="AutoShape 18"/>
          <xdr:cNvSpPr>
            <a:spLocks noChangeArrowheads="1"/>
          </xdr:cNvSpPr>
        </xdr:nvSpPr>
        <xdr:spPr bwMode="auto">
          <a:xfrm>
            <a:off x="25" y="452"/>
            <a:ext cx="833" cy="106"/>
          </a:xfrm>
          <a:prstGeom prst="roundRect">
            <a:avLst>
              <a:gd name="adj" fmla="val 5037"/>
            </a:avLst>
          </a:prstGeom>
          <a:noFill/>
          <a:ln w="19050">
            <a:solidFill>
              <a:srgbClr val="0070B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9824" name="Line 21"/>
          <xdr:cNvSpPr>
            <a:spLocks noChangeShapeType="1"/>
          </xdr:cNvSpPr>
        </xdr:nvSpPr>
        <xdr:spPr bwMode="auto">
          <a:xfrm>
            <a:off x="240" y="370"/>
            <a:ext cx="0" cy="82"/>
          </a:xfrm>
          <a:prstGeom prst="line">
            <a:avLst/>
          </a:prstGeom>
          <a:noFill/>
          <a:ln w="19050">
            <a:solidFill>
              <a:srgbClr val="0070B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25" name="AutoShape 238"/>
          <xdr:cNvSpPr>
            <a:spLocks noChangeArrowheads="1"/>
          </xdr:cNvSpPr>
        </xdr:nvSpPr>
        <xdr:spPr bwMode="auto">
          <a:xfrm>
            <a:off x="25" y="370"/>
            <a:ext cx="833" cy="82"/>
          </a:xfrm>
          <a:prstGeom prst="roundRect">
            <a:avLst>
              <a:gd name="adj" fmla="val 5037"/>
            </a:avLst>
          </a:prstGeom>
          <a:noFill/>
          <a:ln w="19050">
            <a:solidFill>
              <a:srgbClr val="0070B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 fPrintsWithSheet="0"/>
  </xdr:twoCellAnchor>
  <xdr:twoCellAnchor>
    <xdr:from>
      <xdr:col>1</xdr:col>
      <xdr:colOff>0</xdr:colOff>
      <xdr:row>5</xdr:row>
      <xdr:rowOff>57150</xdr:rowOff>
    </xdr:from>
    <xdr:to>
      <xdr:col>43</xdr:col>
      <xdr:colOff>19050</xdr:colOff>
      <xdr:row>16</xdr:row>
      <xdr:rowOff>9525</xdr:rowOff>
    </xdr:to>
    <xdr:grpSp>
      <xdr:nvGrpSpPr>
        <xdr:cNvPr id="149801" name="Group 243"/>
        <xdr:cNvGrpSpPr>
          <a:grpSpLocks/>
        </xdr:cNvGrpSpPr>
      </xdr:nvGrpSpPr>
      <xdr:grpSpPr bwMode="auto">
        <a:xfrm>
          <a:off x="247650" y="990600"/>
          <a:ext cx="7915275" cy="1524000"/>
          <a:chOff x="26" y="102"/>
          <a:chExt cx="831" cy="160"/>
        </a:xfrm>
      </xdr:grpSpPr>
      <xdr:grpSp>
        <xdr:nvGrpSpPr>
          <xdr:cNvPr id="149808" name="Group 180"/>
          <xdr:cNvGrpSpPr>
            <a:grpSpLocks/>
          </xdr:cNvGrpSpPr>
        </xdr:nvGrpSpPr>
        <xdr:grpSpPr bwMode="auto">
          <a:xfrm>
            <a:off x="57" y="124"/>
            <a:ext cx="653" cy="137"/>
            <a:chOff x="57" y="124"/>
            <a:chExt cx="653" cy="137"/>
          </a:xfrm>
        </xdr:grpSpPr>
        <xdr:sp macro="" textlink="">
          <xdr:nvSpPr>
            <xdr:cNvPr id="149814" name="Line 7"/>
            <xdr:cNvSpPr>
              <a:spLocks noChangeShapeType="1"/>
            </xdr:cNvSpPr>
          </xdr:nvSpPr>
          <xdr:spPr bwMode="auto">
            <a:xfrm>
              <a:off x="57" y="124"/>
              <a:ext cx="0" cy="78"/>
            </a:xfrm>
            <a:prstGeom prst="line">
              <a:avLst/>
            </a:prstGeom>
            <a:noFill/>
            <a:ln w="19050">
              <a:solidFill>
                <a:srgbClr val="0099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15" name="Line 8"/>
            <xdr:cNvSpPr>
              <a:spLocks noChangeShapeType="1"/>
            </xdr:cNvSpPr>
          </xdr:nvSpPr>
          <xdr:spPr bwMode="auto">
            <a:xfrm>
              <a:off x="323" y="125"/>
              <a:ext cx="0" cy="77"/>
            </a:xfrm>
            <a:prstGeom prst="line">
              <a:avLst/>
            </a:prstGeom>
            <a:noFill/>
            <a:ln w="19050">
              <a:solidFill>
                <a:srgbClr val="0099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16" name="Line 9"/>
            <xdr:cNvSpPr>
              <a:spLocks noChangeShapeType="1"/>
            </xdr:cNvSpPr>
          </xdr:nvSpPr>
          <xdr:spPr bwMode="auto">
            <a:xfrm>
              <a:off x="57" y="221"/>
              <a:ext cx="0" cy="40"/>
            </a:xfrm>
            <a:prstGeom prst="line">
              <a:avLst/>
            </a:prstGeom>
            <a:noFill/>
            <a:ln w="19050">
              <a:solidFill>
                <a:srgbClr val="0099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17" name="Line 10"/>
            <xdr:cNvSpPr>
              <a:spLocks noChangeShapeType="1"/>
            </xdr:cNvSpPr>
          </xdr:nvSpPr>
          <xdr:spPr bwMode="auto">
            <a:xfrm>
              <a:off x="322" y="222"/>
              <a:ext cx="0" cy="39"/>
            </a:xfrm>
            <a:prstGeom prst="line">
              <a:avLst/>
            </a:prstGeom>
            <a:noFill/>
            <a:ln w="19050">
              <a:solidFill>
                <a:srgbClr val="0099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18" name="Line 11"/>
            <xdr:cNvSpPr>
              <a:spLocks noChangeShapeType="1"/>
            </xdr:cNvSpPr>
          </xdr:nvSpPr>
          <xdr:spPr bwMode="auto">
            <a:xfrm>
              <a:off x="512" y="125"/>
              <a:ext cx="0" cy="77"/>
            </a:xfrm>
            <a:prstGeom prst="line">
              <a:avLst/>
            </a:prstGeom>
            <a:noFill/>
            <a:ln w="19050">
              <a:solidFill>
                <a:srgbClr val="0099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19" name="Line 12"/>
            <xdr:cNvSpPr>
              <a:spLocks noChangeShapeType="1"/>
            </xdr:cNvSpPr>
          </xdr:nvSpPr>
          <xdr:spPr bwMode="auto">
            <a:xfrm>
              <a:off x="709" y="125"/>
              <a:ext cx="0" cy="77"/>
            </a:xfrm>
            <a:prstGeom prst="line">
              <a:avLst/>
            </a:prstGeom>
            <a:noFill/>
            <a:ln w="19050">
              <a:solidFill>
                <a:srgbClr val="0099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20" name="Line 13"/>
            <xdr:cNvSpPr>
              <a:spLocks noChangeShapeType="1"/>
            </xdr:cNvSpPr>
          </xdr:nvSpPr>
          <xdr:spPr bwMode="auto">
            <a:xfrm>
              <a:off x="513" y="222"/>
              <a:ext cx="0" cy="39"/>
            </a:xfrm>
            <a:prstGeom prst="line">
              <a:avLst/>
            </a:prstGeom>
            <a:noFill/>
            <a:ln w="19050">
              <a:solidFill>
                <a:srgbClr val="0099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821" name="Line 14"/>
            <xdr:cNvSpPr>
              <a:spLocks noChangeShapeType="1"/>
            </xdr:cNvSpPr>
          </xdr:nvSpPr>
          <xdr:spPr bwMode="auto">
            <a:xfrm>
              <a:off x="710" y="222"/>
              <a:ext cx="0" cy="39"/>
            </a:xfrm>
            <a:prstGeom prst="line">
              <a:avLst/>
            </a:prstGeom>
            <a:noFill/>
            <a:ln w="19050">
              <a:solidFill>
                <a:srgbClr val="0099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49809" name="Line 237"/>
          <xdr:cNvSpPr>
            <a:spLocks noChangeShapeType="1"/>
          </xdr:cNvSpPr>
        </xdr:nvSpPr>
        <xdr:spPr bwMode="auto">
          <a:xfrm>
            <a:off x="27" y="124"/>
            <a:ext cx="830" cy="0"/>
          </a:xfrm>
          <a:prstGeom prst="line">
            <a:avLst/>
          </a:prstGeom>
          <a:noFill/>
          <a:ln w="19050">
            <a:solidFill>
              <a:srgbClr val="0099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10" name="AutoShape 239"/>
          <xdr:cNvSpPr>
            <a:spLocks noChangeArrowheads="1"/>
          </xdr:cNvSpPr>
        </xdr:nvSpPr>
        <xdr:spPr bwMode="auto">
          <a:xfrm>
            <a:off x="26" y="102"/>
            <a:ext cx="830" cy="160"/>
          </a:xfrm>
          <a:prstGeom prst="roundRect">
            <a:avLst>
              <a:gd name="adj" fmla="val 5037"/>
            </a:avLst>
          </a:prstGeom>
          <a:noFill/>
          <a:ln w="19050">
            <a:solidFill>
              <a:srgbClr val="0099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9811" name="Line 240"/>
          <xdr:cNvSpPr>
            <a:spLocks noChangeShapeType="1"/>
          </xdr:cNvSpPr>
        </xdr:nvSpPr>
        <xdr:spPr bwMode="auto">
          <a:xfrm>
            <a:off x="26" y="163"/>
            <a:ext cx="830" cy="0"/>
          </a:xfrm>
          <a:prstGeom prst="line">
            <a:avLst/>
          </a:prstGeom>
          <a:noFill/>
          <a:ln w="19050">
            <a:solidFill>
              <a:srgbClr val="0099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12" name="Line 241"/>
          <xdr:cNvSpPr>
            <a:spLocks noChangeShapeType="1"/>
          </xdr:cNvSpPr>
        </xdr:nvSpPr>
        <xdr:spPr bwMode="auto">
          <a:xfrm>
            <a:off x="26" y="202"/>
            <a:ext cx="830" cy="0"/>
          </a:xfrm>
          <a:prstGeom prst="line">
            <a:avLst/>
          </a:prstGeom>
          <a:noFill/>
          <a:ln w="19050">
            <a:solidFill>
              <a:srgbClr val="0099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13" name="Line 242"/>
          <xdr:cNvSpPr>
            <a:spLocks noChangeShapeType="1"/>
          </xdr:cNvSpPr>
        </xdr:nvSpPr>
        <xdr:spPr bwMode="auto">
          <a:xfrm>
            <a:off x="26" y="221"/>
            <a:ext cx="830" cy="0"/>
          </a:xfrm>
          <a:prstGeom prst="line">
            <a:avLst/>
          </a:prstGeom>
          <a:noFill/>
          <a:ln w="19050">
            <a:solidFill>
              <a:srgbClr val="0099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  <xdr:twoCellAnchor>
    <xdr:from>
      <xdr:col>34</xdr:col>
      <xdr:colOff>238125</xdr:colOff>
      <xdr:row>32</xdr:row>
      <xdr:rowOff>9525</xdr:rowOff>
    </xdr:from>
    <xdr:to>
      <xdr:col>41</xdr:col>
      <xdr:colOff>85725</xdr:colOff>
      <xdr:row>32</xdr:row>
      <xdr:rowOff>9525</xdr:rowOff>
    </xdr:to>
    <xdr:sp macro="" textlink="">
      <xdr:nvSpPr>
        <xdr:cNvPr id="149802" name="Line 37"/>
        <xdr:cNvSpPr>
          <a:spLocks noChangeShapeType="1"/>
        </xdr:cNvSpPr>
      </xdr:nvSpPr>
      <xdr:spPr bwMode="auto">
        <a:xfrm>
          <a:off x="5667375" y="5153025"/>
          <a:ext cx="2219325" cy="0"/>
        </a:xfrm>
        <a:prstGeom prst="line">
          <a:avLst/>
        </a:prstGeom>
        <a:noFill/>
        <a:ln w="12700">
          <a:solidFill>
            <a:srgbClr val="0070B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85725</xdr:rowOff>
    </xdr:from>
    <xdr:to>
      <xdr:col>32</xdr:col>
      <xdr:colOff>57150</xdr:colOff>
      <xdr:row>32</xdr:row>
      <xdr:rowOff>142875</xdr:rowOff>
    </xdr:to>
    <xdr:pic>
      <xdr:nvPicPr>
        <xdr:cNvPr id="149803" name="Picture 3424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4381500"/>
          <a:ext cx="24384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26</xdr:row>
      <xdr:rowOff>85725</xdr:rowOff>
    </xdr:from>
    <xdr:to>
      <xdr:col>12</xdr:col>
      <xdr:colOff>123825</xdr:colOff>
      <xdr:row>32</xdr:row>
      <xdr:rowOff>9525</xdr:rowOff>
    </xdr:to>
    <xdr:pic>
      <xdr:nvPicPr>
        <xdr:cNvPr id="149804" name="Picture 3424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381500"/>
          <a:ext cx="23717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23</xdr:row>
      <xdr:rowOff>85725</xdr:rowOff>
    </xdr:from>
    <xdr:to>
      <xdr:col>4</xdr:col>
      <xdr:colOff>276225</xdr:colOff>
      <xdr:row>25</xdr:row>
      <xdr:rowOff>104775</xdr:rowOff>
    </xdr:to>
    <xdr:pic>
      <xdr:nvPicPr>
        <xdr:cNvPr id="149805" name="Picture 3425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695700"/>
          <a:ext cx="13049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</xdr:colOff>
      <xdr:row>65</xdr:row>
      <xdr:rowOff>104775</xdr:rowOff>
    </xdr:from>
    <xdr:to>
      <xdr:col>34</xdr:col>
      <xdr:colOff>342900</xdr:colOff>
      <xdr:row>66</xdr:row>
      <xdr:rowOff>133350</xdr:rowOff>
    </xdr:to>
    <xdr:pic>
      <xdr:nvPicPr>
        <xdr:cNvPr id="149806" name="Picture 34589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2268200"/>
          <a:ext cx="3219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65</xdr:row>
      <xdr:rowOff>19050</xdr:rowOff>
    </xdr:from>
    <xdr:to>
      <xdr:col>4</xdr:col>
      <xdr:colOff>123825</xdr:colOff>
      <xdr:row>67</xdr:row>
      <xdr:rowOff>76200</xdr:rowOff>
    </xdr:to>
    <xdr:pic>
      <xdr:nvPicPr>
        <xdr:cNvPr id="149807" name="Picture 3459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182475"/>
          <a:ext cx="1228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9524</xdr:colOff>
      <xdr:row>0</xdr:row>
      <xdr:rowOff>0</xdr:rowOff>
    </xdr:from>
    <xdr:to>
      <xdr:col>17</xdr:col>
      <xdr:colOff>133416</xdr:colOff>
      <xdr:row>4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599" y="0"/>
          <a:ext cx="1752667" cy="647700"/>
        </a:xfrm>
        <a:prstGeom prst="rect">
          <a:avLst/>
        </a:prstGeom>
      </xdr:spPr>
    </xdr:pic>
    <xdr:clientData/>
  </xdr:twoCellAnchor>
  <xdr:twoCellAnchor editAs="oneCell">
    <xdr:from>
      <xdr:col>20</xdr:col>
      <xdr:colOff>114300</xdr:colOff>
      <xdr:row>1</xdr:row>
      <xdr:rowOff>28575</xdr:rowOff>
    </xdr:from>
    <xdr:to>
      <xdr:col>34</xdr:col>
      <xdr:colOff>266700</xdr:colOff>
      <xdr:row>3</xdr:row>
      <xdr:rowOff>92075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90500"/>
          <a:ext cx="1743075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4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B1:CK137"/>
  <sheetViews>
    <sheetView showGridLines="0" showRowColHeaders="0" tabSelected="1" zoomScaleNormal="100" workbookViewId="0">
      <pane ySplit="2" topLeftCell="A3" activePane="bottomLeft" state="frozen"/>
      <selection pane="bottomLeft" activeCell="C13" sqref="C13:AG13"/>
    </sheetView>
  </sheetViews>
  <sheetFormatPr baseColWidth="10" defaultColWidth="0" defaultRowHeight="12.75" zeroHeight="1" x14ac:dyDescent="0.2"/>
  <cols>
    <col min="1" max="1" width="8.85546875" style="26" customWidth="1"/>
    <col min="2" max="2" width="6.7109375" style="26" customWidth="1"/>
    <col min="3" max="3" width="3.42578125" style="26" customWidth="1"/>
    <col min="4" max="4" width="1" style="26" customWidth="1"/>
    <col min="5" max="5" width="2.28515625" style="26" customWidth="1"/>
    <col min="6" max="6" width="0.7109375" style="26" customWidth="1"/>
    <col min="7" max="7" width="1.7109375" style="26" customWidth="1"/>
    <col min="8" max="8" width="1" style="26" customWidth="1"/>
    <col min="9" max="9" width="1.5703125" style="26" customWidth="1"/>
    <col min="10" max="10" width="0.85546875" style="26" customWidth="1"/>
    <col min="11" max="11" width="1" style="26" customWidth="1"/>
    <col min="12" max="12" width="1.140625" style="26" customWidth="1"/>
    <col min="13" max="13" width="1.28515625" style="26" customWidth="1"/>
    <col min="14" max="14" width="0.7109375" style="26" customWidth="1"/>
    <col min="15" max="15" width="1.140625" style="26" customWidth="1"/>
    <col min="16" max="16" width="0.7109375" style="26" customWidth="1"/>
    <col min="17" max="17" width="0.85546875" style="26" customWidth="1"/>
    <col min="18" max="18" width="0.7109375" style="26" customWidth="1"/>
    <col min="19" max="19" width="1.28515625" style="26" customWidth="1"/>
    <col min="20" max="20" width="0.7109375" style="26" customWidth="1"/>
    <col min="21" max="21" width="1" style="26" customWidth="1"/>
    <col min="22" max="22" width="1.85546875" style="26" customWidth="1"/>
    <col min="23" max="23" width="0.42578125" style="26" customWidth="1"/>
    <col min="24" max="24" width="1.42578125" style="26" customWidth="1"/>
    <col min="25" max="25" width="3.5703125" style="26" customWidth="1"/>
    <col min="26" max="26" width="1" style="26" customWidth="1"/>
    <col min="27" max="27" width="2.5703125" style="26" customWidth="1"/>
    <col min="28" max="28" width="2.140625" style="26" customWidth="1"/>
    <col min="29" max="30" width="1.28515625" style="26" customWidth="1"/>
    <col min="31" max="31" width="0.85546875" style="26" customWidth="1"/>
    <col min="32" max="32" width="4.28515625" style="26" customWidth="1"/>
    <col min="33" max="33" width="3.28515625" style="26" customWidth="1"/>
    <col min="34" max="34" width="3.7109375" style="26" customWidth="1"/>
    <col min="35" max="35" width="0.7109375" style="26" customWidth="1"/>
    <col min="36" max="36" width="1.140625" style="26" customWidth="1"/>
    <col min="37" max="37" width="0.85546875" style="26" customWidth="1"/>
    <col min="38" max="38" width="1.28515625" style="26" customWidth="1"/>
    <col min="39" max="39" width="2.28515625" style="26" customWidth="1"/>
    <col min="40" max="40" width="2" style="26" customWidth="1"/>
    <col min="41" max="41" width="1.28515625" style="26" customWidth="1"/>
    <col min="42" max="42" width="1.140625" style="26" customWidth="1"/>
    <col min="43" max="43" width="1.5703125" style="26" customWidth="1"/>
    <col min="44" max="44" width="1.85546875" style="26" customWidth="1"/>
    <col min="45" max="45" width="1.7109375" style="26" customWidth="1"/>
    <col min="46" max="46" width="2.28515625" style="26" customWidth="1"/>
    <col min="47" max="47" width="1.42578125" style="26" customWidth="1"/>
    <col min="48" max="48" width="2" style="26" customWidth="1"/>
    <col min="49" max="50" width="1.7109375" style="26" customWidth="1"/>
    <col min="51" max="51" width="1.42578125" style="26" customWidth="1"/>
    <col min="52" max="52" width="2.5703125" style="26" customWidth="1"/>
    <col min="53" max="53" width="1.140625" style="26" customWidth="1"/>
    <col min="54" max="54" width="0.5703125" style="26" customWidth="1"/>
    <col min="55" max="56" width="1.140625" style="26" customWidth="1"/>
    <col min="57" max="57" width="2.140625" style="26" customWidth="1"/>
    <col min="58" max="58" width="2.85546875" style="26" customWidth="1"/>
    <col min="59" max="59" width="3.7109375" style="26" customWidth="1"/>
    <col min="60" max="60" width="2.28515625" style="26" customWidth="1"/>
    <col min="61" max="61" width="0.7109375" style="26" customWidth="1"/>
    <col min="62" max="62" width="1.5703125" style="26" customWidth="1"/>
    <col min="63" max="63" width="4.7109375" style="26" customWidth="1"/>
    <col min="64" max="64" width="1.28515625" style="26" customWidth="1"/>
    <col min="65" max="65" width="1.85546875" style="26" customWidth="1"/>
    <col min="66" max="66" width="6" style="26" customWidth="1"/>
    <col min="67" max="67" width="2.42578125" style="26" customWidth="1"/>
    <col min="68" max="68" width="0.85546875" style="26" customWidth="1"/>
    <col min="69" max="69" width="2.28515625" style="26" customWidth="1"/>
    <col min="70" max="70" width="1.28515625" style="26" customWidth="1"/>
    <col min="71" max="71" width="8.85546875" style="26" customWidth="1"/>
    <col min="72" max="72" width="20.7109375" style="27" hidden="1" customWidth="1"/>
    <col min="73" max="73" width="15.5703125" style="27" hidden="1" customWidth="1"/>
    <col min="74" max="78" width="8.85546875" style="27" hidden="1" customWidth="1"/>
    <col min="79" max="79" width="8.85546875" style="26" customWidth="1"/>
    <col min="80" max="16384" width="0" style="26" hidden="1"/>
  </cols>
  <sheetData>
    <row r="1" spans="3:78" x14ac:dyDescent="0.2">
      <c r="BT1" s="27" t="s">
        <v>206</v>
      </c>
      <c r="BU1" s="27" t="s">
        <v>207</v>
      </c>
      <c r="BV1" s="27" t="s">
        <v>208</v>
      </c>
      <c r="BW1" s="27" t="s">
        <v>209</v>
      </c>
      <c r="BX1" s="27" t="s">
        <v>210</v>
      </c>
      <c r="BY1" s="27" t="s">
        <v>211</v>
      </c>
      <c r="BZ1" s="27" t="s">
        <v>212</v>
      </c>
    </row>
    <row r="2" spans="3:78" x14ac:dyDescent="0.2">
      <c r="BT2" s="28" t="s">
        <v>680</v>
      </c>
      <c r="BU2" s="28" t="s">
        <v>684</v>
      </c>
      <c r="BV2" s="27">
        <v>260</v>
      </c>
      <c r="BW2" s="27">
        <v>2150</v>
      </c>
      <c r="BX2" s="27">
        <v>9</v>
      </c>
      <c r="BY2" s="27" t="s">
        <v>905</v>
      </c>
      <c r="BZ2" s="27">
        <v>0</v>
      </c>
    </row>
    <row r="3" spans="3:78" x14ac:dyDescent="0.2"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T3" s="28" t="s">
        <v>220</v>
      </c>
      <c r="BU3" s="28" t="s">
        <v>685</v>
      </c>
      <c r="BV3" s="27">
        <v>540</v>
      </c>
      <c r="BW3" s="27">
        <v>1890</v>
      </c>
      <c r="BX3" s="27">
        <v>9</v>
      </c>
      <c r="BY3" s="27" t="s">
        <v>905</v>
      </c>
      <c r="BZ3" s="27">
        <v>1</v>
      </c>
    </row>
    <row r="4" spans="3:78" ht="49.9" customHeight="1" x14ac:dyDescent="0.2"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T4" s="28" t="s">
        <v>221</v>
      </c>
      <c r="BU4" s="28" t="s">
        <v>686</v>
      </c>
      <c r="BV4" s="27">
        <v>1660</v>
      </c>
      <c r="BW4" s="27">
        <v>1650</v>
      </c>
      <c r="BX4" s="27">
        <v>9</v>
      </c>
      <c r="BY4" s="27" t="s">
        <v>905</v>
      </c>
      <c r="BZ4" s="27">
        <v>2</v>
      </c>
    </row>
    <row r="5" spans="3:78" ht="10.15" customHeight="1" x14ac:dyDescent="0.2"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T5" s="28" t="s">
        <v>222</v>
      </c>
      <c r="BU5" s="28" t="s">
        <v>687</v>
      </c>
      <c r="BV5" s="27">
        <v>1060</v>
      </c>
      <c r="BW5" s="27">
        <v>1580</v>
      </c>
      <c r="BX5" s="27">
        <v>9</v>
      </c>
      <c r="BY5" s="27" t="s">
        <v>905</v>
      </c>
      <c r="BZ5" s="27">
        <v>3</v>
      </c>
    </row>
    <row r="6" spans="3:78" ht="10.9" customHeight="1" x14ac:dyDescent="0.2"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T6" s="28" t="s">
        <v>223</v>
      </c>
      <c r="BU6" s="28" t="s">
        <v>761</v>
      </c>
      <c r="BV6" s="27">
        <v>1520</v>
      </c>
      <c r="BW6" s="27">
        <v>780</v>
      </c>
      <c r="BX6" s="27">
        <v>9</v>
      </c>
      <c r="BY6" s="27" t="s">
        <v>905</v>
      </c>
      <c r="BZ6" s="27">
        <v>4</v>
      </c>
    </row>
    <row r="7" spans="3:78" x14ac:dyDescent="0.2">
      <c r="C7" s="74"/>
      <c r="D7" s="74"/>
      <c r="E7" s="74"/>
      <c r="F7" s="74"/>
      <c r="G7" s="74"/>
      <c r="H7" s="74"/>
      <c r="I7" s="74"/>
      <c r="J7" s="87" t="s">
        <v>1</v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71" t="s">
        <v>2</v>
      </c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 t="s">
        <v>3</v>
      </c>
      <c r="BL7" s="71"/>
      <c r="BM7" s="71"/>
      <c r="BN7" s="71"/>
      <c r="BO7" s="71"/>
      <c r="BP7" s="71"/>
      <c r="BQ7" s="71"/>
      <c r="BR7" s="71"/>
      <c r="BT7" s="28" t="s">
        <v>231</v>
      </c>
      <c r="BU7" s="28" t="s">
        <v>688</v>
      </c>
      <c r="BV7" s="27">
        <v>1510</v>
      </c>
      <c r="BW7" s="27">
        <v>1650</v>
      </c>
      <c r="BX7" s="27">
        <v>9</v>
      </c>
      <c r="BY7" s="27" t="s">
        <v>905</v>
      </c>
      <c r="BZ7" s="27">
        <v>5</v>
      </c>
    </row>
    <row r="8" spans="3:78" ht="16.149999999999999" customHeight="1" x14ac:dyDescent="0.2">
      <c r="C8" s="74"/>
      <c r="D8" s="74"/>
      <c r="E8" s="74"/>
      <c r="F8" s="74"/>
      <c r="G8" s="74"/>
      <c r="H8" s="74"/>
      <c r="I8" s="74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78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86" t="s">
        <v>1205</v>
      </c>
      <c r="BL8" s="107"/>
      <c r="BM8" s="107"/>
      <c r="BN8" s="107"/>
      <c r="BO8" s="107"/>
      <c r="BP8" s="107"/>
      <c r="BQ8" s="107"/>
      <c r="BR8" s="107"/>
      <c r="BT8" s="28" t="s">
        <v>232</v>
      </c>
      <c r="BU8" s="28" t="s">
        <v>689</v>
      </c>
      <c r="BV8" s="27">
        <v>260</v>
      </c>
      <c r="BW8" s="27">
        <v>570</v>
      </c>
      <c r="BX8" s="27">
        <v>9</v>
      </c>
      <c r="BY8" s="27" t="s">
        <v>905</v>
      </c>
      <c r="BZ8" s="27">
        <v>6</v>
      </c>
    </row>
    <row r="9" spans="3:78" ht="7.15" customHeight="1" x14ac:dyDescent="0.2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T9" s="28" t="s">
        <v>242</v>
      </c>
      <c r="BU9" s="28" t="s">
        <v>690</v>
      </c>
      <c r="BV9" s="27">
        <v>1550</v>
      </c>
      <c r="BW9" s="27">
        <v>2060</v>
      </c>
      <c r="BX9" s="27">
        <v>9</v>
      </c>
      <c r="BY9" s="27" t="s">
        <v>905</v>
      </c>
      <c r="BZ9" s="27">
        <v>7</v>
      </c>
    </row>
    <row r="10" spans="3:78" ht="22.9" customHeight="1" x14ac:dyDescent="0.2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T10" s="28" t="s">
        <v>248</v>
      </c>
      <c r="BU10" s="28" t="s">
        <v>691</v>
      </c>
      <c r="BV10" s="27">
        <v>1070</v>
      </c>
      <c r="BW10" s="27">
        <v>680</v>
      </c>
      <c r="BX10" s="27">
        <v>9</v>
      </c>
      <c r="BY10" s="27" t="s">
        <v>905</v>
      </c>
      <c r="BZ10" s="27">
        <v>8</v>
      </c>
    </row>
    <row r="11" spans="3:78" ht="6.6" customHeight="1" x14ac:dyDescent="0.2"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T11" s="28" t="s">
        <v>277</v>
      </c>
      <c r="BU11" s="28" t="s">
        <v>692</v>
      </c>
      <c r="BV11" s="27">
        <v>530</v>
      </c>
      <c r="BW11" s="27">
        <v>1140</v>
      </c>
      <c r="BX11" s="27">
        <v>9</v>
      </c>
      <c r="BY11" s="27" t="s">
        <v>905</v>
      </c>
      <c r="BZ11" s="27">
        <v>9</v>
      </c>
    </row>
    <row r="12" spans="3:78" ht="14.45" customHeight="1" x14ac:dyDescent="0.2">
      <c r="C12" s="71" t="s">
        <v>55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 t="s">
        <v>4</v>
      </c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T12" s="28" t="s">
        <v>282</v>
      </c>
      <c r="BU12" s="28" t="s">
        <v>693</v>
      </c>
      <c r="BV12" s="27">
        <v>850</v>
      </c>
      <c r="BW12" s="27">
        <v>370</v>
      </c>
      <c r="BX12" s="27">
        <v>9</v>
      </c>
      <c r="BY12" s="27" t="s">
        <v>905</v>
      </c>
      <c r="BZ12" s="27">
        <v>10</v>
      </c>
    </row>
    <row r="13" spans="3:78" ht="22.9" customHeight="1" x14ac:dyDescent="0.2">
      <c r="C13" s="73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T13" s="28" t="s">
        <v>287</v>
      </c>
      <c r="BU13" s="28" t="s">
        <v>694</v>
      </c>
      <c r="BV13" s="27">
        <v>1800</v>
      </c>
      <c r="BW13" s="27">
        <v>1270</v>
      </c>
      <c r="BX13" s="27">
        <v>9</v>
      </c>
      <c r="BY13" s="27" t="s">
        <v>905</v>
      </c>
      <c r="BZ13" s="27">
        <v>11</v>
      </c>
    </row>
    <row r="14" spans="3:78" x14ac:dyDescent="0.2">
      <c r="C14" s="71" t="s">
        <v>1189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110"/>
      <c r="AI14" s="110"/>
      <c r="AJ14" s="110"/>
      <c r="AK14" s="71" t="s">
        <v>1190</v>
      </c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T14" s="28" t="s">
        <v>290</v>
      </c>
      <c r="BU14" s="28" t="s">
        <v>695</v>
      </c>
      <c r="BV14" s="27">
        <v>260</v>
      </c>
      <c r="BW14" s="27">
        <v>780</v>
      </c>
      <c r="BX14" s="27">
        <v>9</v>
      </c>
      <c r="BY14" s="27" t="s">
        <v>905</v>
      </c>
      <c r="BZ14" s="27">
        <v>12</v>
      </c>
    </row>
    <row r="15" spans="3:78" ht="24" customHeight="1" x14ac:dyDescent="0.2"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29"/>
      <c r="BT15" s="28" t="s">
        <v>292</v>
      </c>
      <c r="BU15" s="28" t="s">
        <v>696</v>
      </c>
      <c r="BV15" s="27">
        <v>1730</v>
      </c>
      <c r="BW15" s="27">
        <v>370</v>
      </c>
      <c r="BX15" s="27">
        <v>9</v>
      </c>
      <c r="BY15" s="27" t="s">
        <v>905</v>
      </c>
      <c r="BZ15" s="27">
        <v>13</v>
      </c>
    </row>
    <row r="16" spans="3:78" ht="13.9" customHeight="1" x14ac:dyDescent="0.2">
      <c r="C16" s="71" t="s">
        <v>1191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30"/>
      <c r="AG16" s="30"/>
      <c r="AH16" s="71" t="s">
        <v>1192</v>
      </c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29"/>
      <c r="BT16" s="28" t="s">
        <v>297</v>
      </c>
      <c r="BU16" s="28" t="s">
        <v>697</v>
      </c>
      <c r="BV16" s="27">
        <v>260</v>
      </c>
      <c r="BW16" s="27">
        <v>2060</v>
      </c>
      <c r="BX16" s="27">
        <v>9</v>
      </c>
      <c r="BY16" s="27" t="s">
        <v>905</v>
      </c>
      <c r="BZ16" s="27">
        <v>14</v>
      </c>
    </row>
    <row r="17" spans="3:78" ht="24.6" customHeight="1" x14ac:dyDescent="0.2"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29"/>
      <c r="BT17" s="28" t="s">
        <v>315</v>
      </c>
      <c r="BU17" s="28" t="s">
        <v>698</v>
      </c>
      <c r="BV17" s="27">
        <v>1810</v>
      </c>
      <c r="BW17" s="27">
        <v>1700</v>
      </c>
      <c r="BX17" s="27">
        <v>9</v>
      </c>
      <c r="BY17" s="27" t="s">
        <v>905</v>
      </c>
      <c r="BZ17" s="27">
        <v>15</v>
      </c>
    </row>
    <row r="18" spans="3:78" ht="13.9" customHeight="1" x14ac:dyDescent="0.2">
      <c r="C18" s="71" t="s">
        <v>1193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71" t="s">
        <v>1194</v>
      </c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29"/>
      <c r="BT18" s="28" t="s">
        <v>331</v>
      </c>
      <c r="BU18" s="28" t="s">
        <v>699</v>
      </c>
      <c r="BV18" s="27">
        <v>1340</v>
      </c>
      <c r="BW18" s="27">
        <v>2150</v>
      </c>
      <c r="BX18" s="27">
        <v>9</v>
      </c>
      <c r="BY18" s="27" t="s">
        <v>905</v>
      </c>
      <c r="BZ18" s="27">
        <v>16</v>
      </c>
    </row>
    <row r="19" spans="3:78" ht="22.9" customHeight="1" x14ac:dyDescent="0.2">
      <c r="C19" s="81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29"/>
      <c r="BT19" s="28" t="s">
        <v>335</v>
      </c>
      <c r="BU19" s="28" t="s">
        <v>700</v>
      </c>
      <c r="BV19" s="27">
        <v>680</v>
      </c>
      <c r="BW19" s="27">
        <v>2240</v>
      </c>
      <c r="BX19" s="27">
        <v>9</v>
      </c>
      <c r="BY19" s="27" t="s">
        <v>905</v>
      </c>
      <c r="BZ19" s="27">
        <v>17</v>
      </c>
    </row>
    <row r="20" spans="3:78" ht="13.9" customHeight="1" x14ac:dyDescent="0.2">
      <c r="C20" s="71" t="s">
        <v>1195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30"/>
      <c r="AJ20" s="30"/>
      <c r="AK20" s="30"/>
      <c r="AL20" s="71" t="s">
        <v>1196</v>
      </c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30"/>
      <c r="BB20" s="30"/>
      <c r="BC20" s="30"/>
      <c r="BD20" s="30"/>
      <c r="BE20" s="71" t="s">
        <v>5</v>
      </c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30"/>
      <c r="BR20" s="30"/>
      <c r="BS20" s="29"/>
      <c r="BT20" s="28" t="s">
        <v>336</v>
      </c>
      <c r="BU20" s="28" t="s">
        <v>701</v>
      </c>
      <c r="BV20" s="27">
        <v>680</v>
      </c>
      <c r="BW20" s="27">
        <v>2330</v>
      </c>
      <c r="BX20" s="27">
        <v>9</v>
      </c>
      <c r="BY20" s="27" t="s">
        <v>905</v>
      </c>
      <c r="BZ20" s="27">
        <v>18</v>
      </c>
    </row>
    <row r="21" spans="3:78" ht="7.9" customHeight="1" x14ac:dyDescent="0.2"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29"/>
      <c r="BT21" s="28" t="s">
        <v>350</v>
      </c>
      <c r="BU21" s="28" t="s">
        <v>702</v>
      </c>
      <c r="BV21" s="27">
        <v>450</v>
      </c>
      <c r="BW21" s="27">
        <v>370</v>
      </c>
      <c r="BX21" s="27">
        <v>9</v>
      </c>
      <c r="BY21" s="27" t="s">
        <v>905</v>
      </c>
      <c r="BZ21" s="27">
        <v>19</v>
      </c>
    </row>
    <row r="22" spans="3:78" ht="17.45" customHeight="1" x14ac:dyDescent="0.2"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29"/>
      <c r="BT22" s="28" t="s">
        <v>351</v>
      </c>
      <c r="BU22" s="28" t="s">
        <v>703</v>
      </c>
      <c r="BV22" s="27">
        <v>1480</v>
      </c>
      <c r="BW22" s="27">
        <v>1590</v>
      </c>
      <c r="BX22" s="27">
        <v>9</v>
      </c>
      <c r="BY22" s="27" t="s">
        <v>905</v>
      </c>
      <c r="BZ22" s="27">
        <v>20</v>
      </c>
    </row>
    <row r="23" spans="3:78" ht="6.6" customHeight="1" x14ac:dyDescent="0.2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0" t="s">
        <v>1197</v>
      </c>
      <c r="BT23" s="28" t="s">
        <v>352</v>
      </c>
      <c r="BU23" s="28" t="s">
        <v>704</v>
      </c>
      <c r="BV23" s="27">
        <v>710</v>
      </c>
      <c r="BW23" s="27">
        <v>1700</v>
      </c>
      <c r="BX23" s="27">
        <v>9</v>
      </c>
      <c r="BY23" s="27" t="s">
        <v>905</v>
      </c>
      <c r="BZ23" s="27">
        <v>21</v>
      </c>
    </row>
    <row r="24" spans="3:78" ht="19.149999999999999" customHeight="1" x14ac:dyDescent="0.2"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0"/>
      <c r="BT24" s="28" t="s">
        <v>353</v>
      </c>
      <c r="BU24" s="28" t="s">
        <v>705</v>
      </c>
      <c r="BV24" s="27">
        <v>1290</v>
      </c>
      <c r="BW24" s="27">
        <v>780</v>
      </c>
      <c r="BX24" s="27">
        <v>9</v>
      </c>
      <c r="BY24" s="27" t="s">
        <v>905</v>
      </c>
      <c r="BZ24" s="27">
        <v>22</v>
      </c>
    </row>
    <row r="25" spans="3:78" ht="7.15" customHeight="1" x14ac:dyDescent="0.2">
      <c r="C25" s="112" t="s">
        <v>1168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86"/>
      <c r="Q25" s="86"/>
      <c r="R25" s="86"/>
      <c r="S25" s="86"/>
      <c r="T25" s="84"/>
      <c r="U25" s="85" t="s">
        <v>131</v>
      </c>
      <c r="V25" s="85"/>
      <c r="W25" s="85"/>
      <c r="X25" s="85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85" t="s">
        <v>11</v>
      </c>
      <c r="AP25" s="85"/>
      <c r="AQ25" s="85"/>
      <c r="AR25" s="85"/>
      <c r="AS25" s="85"/>
      <c r="AT25" s="85"/>
      <c r="AU25" s="85"/>
      <c r="AV25" s="85"/>
      <c r="AW25" s="85"/>
      <c r="AX25" s="85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1" t="s">
        <v>13</v>
      </c>
      <c r="BM25" s="71"/>
      <c r="BN25" s="71"/>
      <c r="BO25" s="71"/>
      <c r="BP25" s="86"/>
      <c r="BQ25" s="86"/>
      <c r="BR25" s="86"/>
      <c r="BS25" s="70"/>
      <c r="BT25" s="28" t="s">
        <v>365</v>
      </c>
      <c r="BU25" s="28" t="s">
        <v>706</v>
      </c>
      <c r="BV25" s="27">
        <v>260</v>
      </c>
      <c r="BW25" s="27">
        <v>680</v>
      </c>
      <c r="BX25" s="27">
        <v>9</v>
      </c>
      <c r="BY25" s="27" t="s">
        <v>905</v>
      </c>
      <c r="BZ25" s="27">
        <v>23</v>
      </c>
    </row>
    <row r="26" spans="3:78" ht="11.45" customHeight="1" x14ac:dyDescent="0.2"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86"/>
      <c r="Q26" s="86"/>
      <c r="R26" s="86"/>
      <c r="S26" s="86"/>
      <c r="T26" s="84"/>
      <c r="U26" s="85"/>
      <c r="V26" s="85"/>
      <c r="W26" s="85"/>
      <c r="X26" s="85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1"/>
      <c r="BM26" s="71"/>
      <c r="BN26" s="71"/>
      <c r="BO26" s="71"/>
      <c r="BP26" s="86"/>
      <c r="BQ26" s="86"/>
      <c r="BR26" s="86"/>
      <c r="BS26" s="70"/>
      <c r="BT26" s="28" t="s">
        <v>370</v>
      </c>
      <c r="BU26" s="28" t="s">
        <v>707</v>
      </c>
      <c r="BV26" s="27">
        <v>1400</v>
      </c>
      <c r="BW26" s="27">
        <v>1180</v>
      </c>
      <c r="BX26" s="27">
        <v>9</v>
      </c>
      <c r="BY26" s="27" t="s">
        <v>905</v>
      </c>
      <c r="BZ26" s="27">
        <v>24</v>
      </c>
    </row>
    <row r="27" spans="3:78" ht="3.6" customHeight="1" x14ac:dyDescent="0.2">
      <c r="C27" s="83" t="s">
        <v>1167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6"/>
      <c r="Q27" s="86"/>
      <c r="R27" s="86"/>
      <c r="S27" s="86"/>
      <c r="T27" s="84"/>
      <c r="U27" s="85" t="s">
        <v>132</v>
      </c>
      <c r="V27" s="85"/>
      <c r="W27" s="85"/>
      <c r="X27" s="85"/>
      <c r="Y27" s="85"/>
      <c r="Z27" s="85"/>
      <c r="AA27" s="85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108" t="s">
        <v>12</v>
      </c>
      <c r="AP27" s="108"/>
      <c r="AQ27" s="108"/>
      <c r="AR27" s="108"/>
      <c r="AS27" s="108"/>
      <c r="AT27" s="108"/>
      <c r="AU27" s="108"/>
      <c r="AV27" s="108"/>
      <c r="AW27" s="108"/>
      <c r="AX27" s="108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1" t="s">
        <v>14</v>
      </c>
      <c r="BM27" s="71"/>
      <c r="BN27" s="71"/>
      <c r="BO27" s="71"/>
      <c r="BP27" s="86"/>
      <c r="BQ27" s="86"/>
      <c r="BR27" s="86"/>
      <c r="BS27" s="70"/>
      <c r="BT27" s="28" t="s">
        <v>379</v>
      </c>
      <c r="BU27" s="28" t="s">
        <v>708</v>
      </c>
      <c r="BV27" s="27">
        <v>1350</v>
      </c>
      <c r="BW27" s="27">
        <v>1410</v>
      </c>
      <c r="BX27" s="27">
        <v>9</v>
      </c>
      <c r="BY27" s="27" t="s">
        <v>905</v>
      </c>
      <c r="BZ27" s="27">
        <v>25</v>
      </c>
    </row>
    <row r="28" spans="3:78" ht="11.45" customHeight="1" x14ac:dyDescent="0.2"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6"/>
      <c r="Q28" s="86"/>
      <c r="R28" s="86"/>
      <c r="S28" s="86"/>
      <c r="T28" s="84"/>
      <c r="U28" s="85"/>
      <c r="V28" s="85"/>
      <c r="W28" s="85"/>
      <c r="X28" s="85"/>
      <c r="Y28" s="85"/>
      <c r="Z28" s="85"/>
      <c r="AA28" s="85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1"/>
      <c r="BM28" s="71"/>
      <c r="BN28" s="71"/>
      <c r="BO28" s="71"/>
      <c r="BP28" s="86"/>
      <c r="BQ28" s="86"/>
      <c r="BR28" s="86"/>
      <c r="BS28" s="70"/>
      <c r="BT28" s="28" t="s">
        <v>380</v>
      </c>
      <c r="BU28" s="28" t="s">
        <v>709</v>
      </c>
      <c r="BV28" s="27">
        <v>650</v>
      </c>
      <c r="BW28" s="27">
        <v>1450</v>
      </c>
      <c r="BX28" s="27">
        <v>9</v>
      </c>
      <c r="BY28" s="27" t="s">
        <v>905</v>
      </c>
      <c r="BZ28" s="27">
        <v>26</v>
      </c>
    </row>
    <row r="29" spans="3:78" x14ac:dyDescent="0.2">
      <c r="C29" s="71" t="s">
        <v>10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 t="s">
        <v>17</v>
      </c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 t="s">
        <v>16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 t="s">
        <v>15</v>
      </c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0"/>
      <c r="BT29" s="28" t="s">
        <v>384</v>
      </c>
      <c r="BU29" s="28" t="s">
        <v>710</v>
      </c>
      <c r="BV29" s="27">
        <v>740</v>
      </c>
      <c r="BW29" s="27">
        <v>890</v>
      </c>
      <c r="BX29" s="27">
        <v>9</v>
      </c>
      <c r="BY29" s="27" t="s">
        <v>905</v>
      </c>
      <c r="BZ29" s="27">
        <v>27</v>
      </c>
    </row>
    <row r="30" spans="3:78" ht="17.45" customHeight="1" x14ac:dyDescent="0.2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7" t="s">
        <v>1169</v>
      </c>
      <c r="AD30" s="77"/>
      <c r="AE30" s="77"/>
      <c r="AF30" s="77"/>
      <c r="AG30" s="60"/>
      <c r="AH30" s="77" t="s">
        <v>9</v>
      </c>
      <c r="AI30" s="77"/>
      <c r="AJ30" s="79"/>
      <c r="AK30" s="79"/>
      <c r="AL30" s="79"/>
      <c r="AM30" s="74"/>
      <c r="AN30" s="74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0"/>
      <c r="BT30" s="28" t="s">
        <v>385</v>
      </c>
      <c r="BU30" s="28" t="s">
        <v>711</v>
      </c>
      <c r="BV30" s="27">
        <v>780</v>
      </c>
      <c r="BW30" s="27">
        <v>990</v>
      </c>
      <c r="BX30" s="27">
        <v>9</v>
      </c>
      <c r="BY30" s="27" t="s">
        <v>905</v>
      </c>
      <c r="BZ30" s="27">
        <v>28</v>
      </c>
    </row>
    <row r="31" spans="3:78" ht="7.15" customHeight="1" x14ac:dyDescent="0.2"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0"/>
      <c r="BT31" s="28" t="s">
        <v>386</v>
      </c>
      <c r="BU31" s="28" t="s">
        <v>712</v>
      </c>
      <c r="BV31" s="27">
        <v>260</v>
      </c>
      <c r="BW31" s="27">
        <v>2480</v>
      </c>
      <c r="BX31" s="27">
        <v>9</v>
      </c>
      <c r="BY31" s="27" t="s">
        <v>905</v>
      </c>
      <c r="BZ31" s="27">
        <v>29</v>
      </c>
    </row>
    <row r="32" spans="3:78" ht="22.9" customHeight="1" x14ac:dyDescent="0.2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0"/>
      <c r="BT32" s="28" t="s">
        <v>387</v>
      </c>
      <c r="BU32" s="28" t="s">
        <v>713</v>
      </c>
      <c r="BV32" s="27">
        <v>260</v>
      </c>
      <c r="BW32" s="27">
        <v>2560</v>
      </c>
      <c r="BX32" s="27">
        <v>9</v>
      </c>
      <c r="BY32" s="27" t="s">
        <v>905</v>
      </c>
      <c r="BZ32" s="27">
        <v>30</v>
      </c>
    </row>
    <row r="33" spans="3:78" ht="7.15" customHeight="1" x14ac:dyDescent="0.2"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0"/>
      <c r="BT33" s="28" t="s">
        <v>388</v>
      </c>
      <c r="BU33" s="28" t="s">
        <v>714</v>
      </c>
      <c r="BV33" s="27">
        <v>260</v>
      </c>
      <c r="BW33" s="27">
        <v>2650</v>
      </c>
      <c r="BX33" s="27">
        <v>9</v>
      </c>
      <c r="BY33" s="27" t="s">
        <v>905</v>
      </c>
      <c r="BZ33" s="27">
        <v>31</v>
      </c>
    </row>
    <row r="34" spans="3:78" ht="10.9" customHeight="1" x14ac:dyDescent="0.2">
      <c r="C34" s="85" t="s">
        <v>927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71" t="s">
        <v>19</v>
      </c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83" t="s">
        <v>20</v>
      </c>
      <c r="AS34" s="83"/>
      <c r="AT34" s="83"/>
      <c r="AU34" s="83"/>
      <c r="AV34" s="83"/>
      <c r="AW34" s="86"/>
      <c r="AX34" s="86"/>
      <c r="AY34" s="86"/>
      <c r="AZ34" s="71" t="s">
        <v>21</v>
      </c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0"/>
      <c r="BT34" s="28" t="s">
        <v>389</v>
      </c>
      <c r="BU34" s="28" t="s">
        <v>715</v>
      </c>
      <c r="BV34" s="27">
        <v>760</v>
      </c>
      <c r="BW34" s="27">
        <v>1180</v>
      </c>
      <c r="BX34" s="27">
        <v>9</v>
      </c>
      <c r="BY34" s="27" t="s">
        <v>905</v>
      </c>
      <c r="BZ34" s="27">
        <v>32</v>
      </c>
    </row>
    <row r="35" spans="3:78" ht="3" customHeight="1" x14ac:dyDescent="0.2">
      <c r="C35" s="103" t="s">
        <v>18</v>
      </c>
      <c r="D35" s="103"/>
      <c r="E35" s="103"/>
      <c r="F35" s="103"/>
      <c r="G35" s="73"/>
      <c r="H35" s="73"/>
      <c r="I35" s="73"/>
      <c r="J35" s="103" t="s">
        <v>9</v>
      </c>
      <c r="K35" s="103"/>
      <c r="L35" s="103"/>
      <c r="M35" s="103"/>
      <c r="N35" s="103"/>
      <c r="O35" s="75"/>
      <c r="P35" s="75"/>
      <c r="Q35" s="75"/>
      <c r="R35" s="75"/>
      <c r="S35" s="31"/>
      <c r="T35" s="31"/>
      <c r="U35" s="31"/>
      <c r="V35" s="31"/>
      <c r="W35" s="3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83"/>
      <c r="AS35" s="83"/>
      <c r="AT35" s="83"/>
      <c r="AU35" s="83"/>
      <c r="AV35" s="83"/>
      <c r="AW35" s="86"/>
      <c r="AX35" s="86"/>
      <c r="AY35" s="86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0"/>
      <c r="BT35" s="28" t="s">
        <v>390</v>
      </c>
      <c r="BU35" s="28" t="s">
        <v>716</v>
      </c>
      <c r="BV35" s="27">
        <v>260</v>
      </c>
      <c r="BW35" s="27">
        <v>990</v>
      </c>
      <c r="BX35" s="27">
        <v>9</v>
      </c>
      <c r="BY35" s="27" t="s">
        <v>905</v>
      </c>
      <c r="BZ35" s="27">
        <v>33</v>
      </c>
    </row>
    <row r="36" spans="3:78" ht="11.45" customHeight="1" x14ac:dyDescent="0.2">
      <c r="C36" s="103"/>
      <c r="D36" s="103"/>
      <c r="E36" s="103"/>
      <c r="F36" s="103"/>
      <c r="G36" s="73"/>
      <c r="H36" s="73"/>
      <c r="I36" s="73"/>
      <c r="J36" s="103"/>
      <c r="K36" s="103"/>
      <c r="L36" s="103"/>
      <c r="M36" s="103"/>
      <c r="N36" s="103"/>
      <c r="O36" s="75"/>
      <c r="P36" s="75"/>
      <c r="Q36" s="75"/>
      <c r="R36" s="75"/>
      <c r="S36" s="31"/>
      <c r="T36" s="31"/>
      <c r="U36" s="31"/>
      <c r="V36" s="31"/>
      <c r="W36" s="31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6"/>
      <c r="AR36" s="76"/>
      <c r="AS36" s="76"/>
      <c r="AT36" s="76"/>
      <c r="AU36" s="76"/>
      <c r="AV36" s="76"/>
      <c r="AW36" s="86"/>
      <c r="AX36" s="86"/>
      <c r="AY36" s="86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0"/>
      <c r="BT36" s="28" t="s">
        <v>391</v>
      </c>
      <c r="BU36" s="28" t="s">
        <v>717</v>
      </c>
      <c r="BV36" s="27">
        <v>530</v>
      </c>
      <c r="BW36" s="27">
        <v>1180</v>
      </c>
      <c r="BX36" s="27">
        <v>9</v>
      </c>
      <c r="BY36" s="27" t="s">
        <v>905</v>
      </c>
      <c r="BZ36" s="27">
        <v>34</v>
      </c>
    </row>
    <row r="37" spans="3:78" ht="4.9000000000000004" customHeight="1" x14ac:dyDescent="0.2">
      <c r="C37" s="103"/>
      <c r="D37" s="103"/>
      <c r="E37" s="103"/>
      <c r="F37" s="103"/>
      <c r="G37" s="73"/>
      <c r="H37" s="73"/>
      <c r="I37" s="73"/>
      <c r="J37" s="103"/>
      <c r="K37" s="103"/>
      <c r="L37" s="103"/>
      <c r="M37" s="103"/>
      <c r="N37" s="103"/>
      <c r="O37" s="75"/>
      <c r="P37" s="75"/>
      <c r="Q37" s="75"/>
      <c r="R37" s="75"/>
      <c r="S37" s="31"/>
      <c r="T37" s="31"/>
      <c r="U37" s="31"/>
      <c r="V37" s="31"/>
      <c r="W37" s="31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6"/>
      <c r="AR37" s="76"/>
      <c r="AS37" s="76"/>
      <c r="AT37" s="76"/>
      <c r="AU37" s="76"/>
      <c r="AV37" s="76"/>
      <c r="AW37" s="86"/>
      <c r="AX37" s="86"/>
      <c r="AY37" s="86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0"/>
      <c r="BT37" s="28" t="s">
        <v>392</v>
      </c>
      <c r="BU37" s="28" t="s">
        <v>718</v>
      </c>
      <c r="BV37" s="27">
        <v>540</v>
      </c>
      <c r="BW37" s="27">
        <v>1860</v>
      </c>
      <c r="BX37" s="27">
        <v>9</v>
      </c>
      <c r="BY37" s="27" t="s">
        <v>905</v>
      </c>
      <c r="BZ37" s="27">
        <v>35</v>
      </c>
    </row>
    <row r="38" spans="3:78" ht="11.45" customHeight="1" x14ac:dyDescent="0.2">
      <c r="C38" s="71" t="s">
        <v>928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 t="s">
        <v>1170</v>
      </c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85" t="s">
        <v>0</v>
      </c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 t="s">
        <v>23</v>
      </c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113" t="s">
        <v>22</v>
      </c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70"/>
      <c r="BT38" s="28" t="s">
        <v>394</v>
      </c>
      <c r="BU38" s="28" t="s">
        <v>719</v>
      </c>
      <c r="BV38" s="27">
        <v>840</v>
      </c>
      <c r="BW38" s="27">
        <v>1580</v>
      </c>
      <c r="BX38" s="27">
        <v>9</v>
      </c>
      <c r="BY38" s="27" t="s">
        <v>905</v>
      </c>
      <c r="BZ38" s="27">
        <v>36</v>
      </c>
    </row>
    <row r="39" spans="3:78" ht="11.45" customHeight="1" x14ac:dyDescent="0.2">
      <c r="C39" s="71" t="s">
        <v>34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 t="s">
        <v>1171</v>
      </c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71" t="s">
        <v>24</v>
      </c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0"/>
      <c r="BT39" s="28" t="s">
        <v>420</v>
      </c>
      <c r="BU39" s="28" t="s">
        <v>720</v>
      </c>
      <c r="BV39" s="27">
        <v>1510</v>
      </c>
      <c r="BW39" s="27">
        <v>1700</v>
      </c>
      <c r="BX39" s="27">
        <v>9</v>
      </c>
      <c r="BY39" s="27" t="s">
        <v>905</v>
      </c>
      <c r="BZ39" s="27">
        <v>37</v>
      </c>
    </row>
    <row r="40" spans="3:78" ht="15" customHeight="1" x14ac:dyDescent="0.2">
      <c r="C40" s="77" t="s">
        <v>8</v>
      </c>
      <c r="D40" s="77"/>
      <c r="E40" s="75"/>
      <c r="F40" s="75"/>
      <c r="G40" s="77" t="s">
        <v>9</v>
      </c>
      <c r="H40" s="77"/>
      <c r="I40" s="77"/>
      <c r="J40" s="77"/>
      <c r="K40" s="104"/>
      <c r="L40" s="104"/>
      <c r="M40" s="104"/>
      <c r="N40" s="104"/>
      <c r="O40" s="104"/>
      <c r="P40" s="77" t="s">
        <v>8</v>
      </c>
      <c r="Q40" s="77"/>
      <c r="R40" s="77"/>
      <c r="S40" s="77"/>
      <c r="T40" s="77"/>
      <c r="U40" s="75"/>
      <c r="V40" s="75"/>
      <c r="W40" s="75"/>
      <c r="X40" s="77" t="s">
        <v>9</v>
      </c>
      <c r="Y40" s="77"/>
      <c r="Z40" s="75"/>
      <c r="AA40" s="75"/>
      <c r="AB40" s="74"/>
      <c r="AC40" s="74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7" t="s">
        <v>8</v>
      </c>
      <c r="AQ40" s="77"/>
      <c r="AR40" s="77"/>
      <c r="AS40" s="86"/>
      <c r="AT40" s="86"/>
      <c r="AU40" s="77" t="s">
        <v>9</v>
      </c>
      <c r="AV40" s="77"/>
      <c r="AW40" s="77"/>
      <c r="AX40" s="86"/>
      <c r="AY40" s="86"/>
      <c r="AZ40" s="86"/>
      <c r="BA40" s="71" t="s">
        <v>25</v>
      </c>
      <c r="BB40" s="71"/>
      <c r="BC40" s="71"/>
      <c r="BD40" s="71"/>
      <c r="BE40" s="71"/>
      <c r="BF40" s="71"/>
      <c r="BG40" s="71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0"/>
      <c r="BT40" s="28" t="s">
        <v>436</v>
      </c>
      <c r="BU40" s="28" t="s">
        <v>721</v>
      </c>
      <c r="BV40" s="27">
        <v>1350</v>
      </c>
      <c r="BW40" s="27">
        <v>1450</v>
      </c>
      <c r="BX40" s="27">
        <v>9</v>
      </c>
      <c r="BY40" s="27" t="s">
        <v>905</v>
      </c>
      <c r="BZ40" s="27">
        <v>38</v>
      </c>
    </row>
    <row r="41" spans="3:78" ht="6.6" customHeight="1" x14ac:dyDescent="0.2">
      <c r="C41" s="77"/>
      <c r="D41" s="77"/>
      <c r="E41" s="75"/>
      <c r="F41" s="75"/>
      <c r="G41" s="77"/>
      <c r="H41" s="77"/>
      <c r="I41" s="77"/>
      <c r="J41" s="77"/>
      <c r="K41" s="104"/>
      <c r="L41" s="104"/>
      <c r="M41" s="104"/>
      <c r="N41" s="104"/>
      <c r="O41" s="104"/>
      <c r="P41" s="77"/>
      <c r="Q41" s="77"/>
      <c r="R41" s="77"/>
      <c r="S41" s="77"/>
      <c r="T41" s="77"/>
      <c r="U41" s="75"/>
      <c r="V41" s="75"/>
      <c r="W41" s="75"/>
      <c r="X41" s="77"/>
      <c r="Y41" s="77"/>
      <c r="Z41" s="75"/>
      <c r="AA41" s="75"/>
      <c r="AB41" s="74"/>
      <c r="AC41" s="74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7"/>
      <c r="AQ41" s="77"/>
      <c r="AR41" s="77"/>
      <c r="AS41" s="86"/>
      <c r="AT41" s="86"/>
      <c r="AU41" s="77"/>
      <c r="AV41" s="77"/>
      <c r="AW41" s="77"/>
      <c r="AX41" s="86"/>
      <c r="AY41" s="86"/>
      <c r="AZ41" s="86"/>
      <c r="BA41" s="71"/>
      <c r="BB41" s="71"/>
      <c r="BC41" s="71"/>
      <c r="BD41" s="71"/>
      <c r="BE41" s="71"/>
      <c r="BF41" s="71"/>
      <c r="BG41" s="71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0"/>
      <c r="BT41" s="28" t="s">
        <v>454</v>
      </c>
      <c r="BU41" s="28" t="s">
        <v>722</v>
      </c>
      <c r="BV41" s="27">
        <v>1400</v>
      </c>
      <c r="BW41" s="27">
        <v>1130</v>
      </c>
      <c r="BX41" s="27">
        <v>9</v>
      </c>
      <c r="BY41" s="27" t="s">
        <v>905</v>
      </c>
      <c r="BZ41" s="27">
        <v>39</v>
      </c>
    </row>
    <row r="42" spans="3:78" ht="11.45" customHeight="1" x14ac:dyDescent="0.2">
      <c r="C42" s="94" t="s">
        <v>35</v>
      </c>
      <c r="D42" s="94"/>
      <c r="E42" s="94"/>
      <c r="F42" s="94"/>
      <c r="G42" s="94"/>
      <c r="H42" s="94"/>
      <c r="I42" s="94"/>
      <c r="J42" s="103" t="s">
        <v>8</v>
      </c>
      <c r="K42" s="103"/>
      <c r="L42" s="103"/>
      <c r="M42" s="86"/>
      <c r="N42" s="86"/>
      <c r="O42" s="86"/>
      <c r="P42" s="86"/>
      <c r="Q42" s="71" t="s">
        <v>38</v>
      </c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 t="s">
        <v>26</v>
      </c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0"/>
      <c r="BT42" s="28" t="s">
        <v>455</v>
      </c>
      <c r="BU42" s="28" t="s">
        <v>723</v>
      </c>
      <c r="BV42" s="27">
        <v>1170</v>
      </c>
      <c r="BW42" s="27">
        <v>1270</v>
      </c>
      <c r="BX42" s="27">
        <v>9</v>
      </c>
      <c r="BY42" s="27" t="s">
        <v>905</v>
      </c>
      <c r="BZ42" s="27">
        <v>40</v>
      </c>
    </row>
    <row r="43" spans="3:78" ht="11.45" customHeight="1" x14ac:dyDescent="0.2">
      <c r="C43" s="85" t="s">
        <v>36</v>
      </c>
      <c r="D43" s="85"/>
      <c r="E43" s="85"/>
      <c r="F43" s="85"/>
      <c r="G43" s="85"/>
      <c r="H43" s="85"/>
      <c r="I43" s="85"/>
      <c r="J43" s="103"/>
      <c r="K43" s="103"/>
      <c r="L43" s="103"/>
      <c r="M43" s="86"/>
      <c r="N43" s="86"/>
      <c r="O43" s="86"/>
      <c r="P43" s="86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1" t="s">
        <v>27</v>
      </c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86"/>
      <c r="BE43" s="86"/>
      <c r="BF43" s="71" t="s">
        <v>907</v>
      </c>
      <c r="BG43" s="71"/>
      <c r="BH43" s="86"/>
      <c r="BI43" s="86"/>
      <c r="BJ43" s="98" t="s">
        <v>163</v>
      </c>
      <c r="BK43" s="98"/>
      <c r="BL43" s="97"/>
      <c r="BM43" s="73"/>
      <c r="BN43" s="73"/>
      <c r="BO43" s="73"/>
      <c r="BP43" s="73"/>
      <c r="BQ43" s="73"/>
      <c r="BR43" s="73"/>
      <c r="BS43" s="70"/>
      <c r="BT43" s="28" t="s">
        <v>459</v>
      </c>
      <c r="BU43" s="28" t="s">
        <v>724</v>
      </c>
      <c r="BV43" s="27">
        <v>260</v>
      </c>
      <c r="BW43" s="27">
        <v>890</v>
      </c>
      <c r="BX43" s="27">
        <v>9</v>
      </c>
      <c r="BY43" s="27" t="s">
        <v>905</v>
      </c>
      <c r="BZ43" s="27">
        <v>41</v>
      </c>
    </row>
    <row r="44" spans="3:78" ht="2.4500000000000002" customHeight="1" x14ac:dyDescent="0.2">
      <c r="C44" s="85" t="s">
        <v>37</v>
      </c>
      <c r="D44" s="85"/>
      <c r="E44" s="85"/>
      <c r="F44" s="85"/>
      <c r="G44" s="85"/>
      <c r="H44" s="85"/>
      <c r="I44" s="85"/>
      <c r="J44" s="103"/>
      <c r="K44" s="103"/>
      <c r="L44" s="103"/>
      <c r="M44" s="32"/>
      <c r="N44" s="32"/>
      <c r="O44" s="32"/>
      <c r="P44" s="32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86"/>
      <c r="BE44" s="86"/>
      <c r="BF44" s="71"/>
      <c r="BG44" s="71"/>
      <c r="BH44" s="86"/>
      <c r="BI44" s="86"/>
      <c r="BJ44" s="98"/>
      <c r="BK44" s="98"/>
      <c r="BL44" s="73"/>
      <c r="BM44" s="73"/>
      <c r="BN44" s="73"/>
      <c r="BO44" s="73"/>
      <c r="BP44" s="73"/>
      <c r="BQ44" s="73"/>
      <c r="BR44" s="73"/>
      <c r="BS44" s="70"/>
      <c r="BT44" s="28" t="s">
        <v>465</v>
      </c>
      <c r="BU44" s="28" t="s">
        <v>725</v>
      </c>
      <c r="BV44" s="27">
        <v>950</v>
      </c>
      <c r="BW44" s="27">
        <v>1580</v>
      </c>
      <c r="BX44" s="27">
        <v>9</v>
      </c>
      <c r="BY44" s="27" t="s">
        <v>905</v>
      </c>
      <c r="BZ44" s="27">
        <v>42</v>
      </c>
    </row>
    <row r="45" spans="3:78" ht="12.6" customHeight="1" x14ac:dyDescent="0.2">
      <c r="C45" s="85"/>
      <c r="D45" s="85"/>
      <c r="E45" s="85"/>
      <c r="F45" s="85"/>
      <c r="G45" s="85"/>
      <c r="H45" s="85"/>
      <c r="I45" s="85"/>
      <c r="J45" s="103" t="s">
        <v>9</v>
      </c>
      <c r="K45" s="103"/>
      <c r="L45" s="103"/>
      <c r="M45" s="75"/>
      <c r="N45" s="75"/>
      <c r="O45" s="75"/>
      <c r="P45" s="75"/>
      <c r="Q45" s="71" t="s">
        <v>917</v>
      </c>
      <c r="R45" s="71"/>
      <c r="S45" s="71"/>
      <c r="T45" s="71"/>
      <c r="U45" s="71"/>
      <c r="V45" s="71"/>
      <c r="W45" s="71"/>
      <c r="X45" s="71"/>
      <c r="Y45" s="71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102" t="s">
        <v>906</v>
      </c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79"/>
      <c r="BE45" s="79"/>
      <c r="BF45" s="71" t="s">
        <v>28</v>
      </c>
      <c r="BG45" s="71"/>
      <c r="BH45" s="79"/>
      <c r="BI45" s="79"/>
      <c r="BJ45" s="98"/>
      <c r="BK45" s="98"/>
      <c r="BL45" s="73"/>
      <c r="BM45" s="73"/>
      <c r="BN45" s="73"/>
      <c r="BO45" s="73"/>
      <c r="BP45" s="73"/>
      <c r="BQ45" s="73"/>
      <c r="BR45" s="73"/>
      <c r="BS45" s="70"/>
      <c r="BT45" s="28" t="s">
        <v>466</v>
      </c>
      <c r="BU45" s="28" t="s">
        <v>726</v>
      </c>
      <c r="BV45" s="27">
        <v>1400</v>
      </c>
      <c r="BW45" s="27">
        <v>780</v>
      </c>
      <c r="BX45" s="27">
        <v>9</v>
      </c>
      <c r="BY45" s="27" t="s">
        <v>905</v>
      </c>
      <c r="BZ45" s="27">
        <v>43</v>
      </c>
    </row>
    <row r="46" spans="3:78" ht="7.15" customHeight="1" x14ac:dyDescent="0.2">
      <c r="C46" s="85"/>
      <c r="D46" s="85"/>
      <c r="E46" s="85"/>
      <c r="F46" s="85"/>
      <c r="G46" s="85"/>
      <c r="H46" s="85"/>
      <c r="I46" s="85"/>
      <c r="J46" s="103"/>
      <c r="K46" s="103"/>
      <c r="L46" s="103"/>
      <c r="M46" s="75"/>
      <c r="N46" s="75"/>
      <c r="O46" s="75"/>
      <c r="P46" s="75"/>
      <c r="Q46" s="71"/>
      <c r="R46" s="71"/>
      <c r="S46" s="71"/>
      <c r="T46" s="71"/>
      <c r="U46" s="71"/>
      <c r="V46" s="71"/>
      <c r="W46" s="71"/>
      <c r="X46" s="71"/>
      <c r="Y46" s="71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79"/>
      <c r="BE46" s="79"/>
      <c r="BF46" s="71"/>
      <c r="BG46" s="71"/>
      <c r="BH46" s="79"/>
      <c r="BI46" s="79"/>
      <c r="BJ46" s="98"/>
      <c r="BK46" s="98"/>
      <c r="BL46" s="73"/>
      <c r="BM46" s="73"/>
      <c r="BN46" s="73"/>
      <c r="BO46" s="73"/>
      <c r="BP46" s="73"/>
      <c r="BQ46" s="73"/>
      <c r="BR46" s="73"/>
      <c r="BS46" s="70"/>
      <c r="BT46" s="28" t="s">
        <v>475</v>
      </c>
      <c r="BU46" s="28" t="s">
        <v>727</v>
      </c>
      <c r="BV46" s="27">
        <v>560</v>
      </c>
      <c r="BW46" s="27">
        <v>370</v>
      </c>
      <c r="BX46" s="27">
        <v>9</v>
      </c>
      <c r="BY46" s="27" t="s">
        <v>905</v>
      </c>
      <c r="BZ46" s="27">
        <v>44</v>
      </c>
    </row>
    <row r="47" spans="3:78" ht="13.15" customHeight="1" x14ac:dyDescent="0.2">
      <c r="C47" s="96" t="s">
        <v>39</v>
      </c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71" t="s">
        <v>33</v>
      </c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99" t="s">
        <v>30</v>
      </c>
      <c r="BG47" s="99"/>
      <c r="BH47" s="99"/>
      <c r="BI47" s="99"/>
      <c r="BJ47" s="99"/>
      <c r="BK47" s="99"/>
      <c r="BL47" s="99"/>
      <c r="BM47" s="99"/>
      <c r="BN47" s="99"/>
      <c r="BO47" s="98" t="s">
        <v>8</v>
      </c>
      <c r="BP47" s="98"/>
      <c r="BQ47" s="86"/>
      <c r="BS47" s="70"/>
      <c r="BT47" s="28" t="s">
        <v>505</v>
      </c>
      <c r="BU47" s="28" t="s">
        <v>728</v>
      </c>
      <c r="BV47" s="27">
        <v>1950</v>
      </c>
      <c r="BW47" s="27">
        <v>1000</v>
      </c>
      <c r="BX47" s="27">
        <v>9</v>
      </c>
      <c r="BY47" s="27" t="s">
        <v>905</v>
      </c>
      <c r="BZ47" s="27">
        <v>45</v>
      </c>
    </row>
    <row r="48" spans="3:78" ht="11.45" customHeight="1" x14ac:dyDescent="0.2"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100" t="s">
        <v>31</v>
      </c>
      <c r="BG48" s="100"/>
      <c r="BH48" s="100"/>
      <c r="BI48" s="100"/>
      <c r="BJ48" s="100"/>
      <c r="BK48" s="100"/>
      <c r="BL48" s="100"/>
      <c r="BM48" s="100"/>
      <c r="BN48" s="100"/>
      <c r="BO48" s="98"/>
      <c r="BP48" s="98"/>
      <c r="BQ48" s="86"/>
      <c r="BS48" s="70"/>
      <c r="BT48" s="28" t="s">
        <v>506</v>
      </c>
      <c r="BU48" s="28" t="s">
        <v>729</v>
      </c>
      <c r="BV48" s="27">
        <v>1220</v>
      </c>
      <c r="BW48" s="27">
        <v>2160</v>
      </c>
      <c r="BX48" s="27">
        <v>9</v>
      </c>
      <c r="BY48" s="27" t="s">
        <v>905</v>
      </c>
      <c r="BZ48" s="27">
        <v>46</v>
      </c>
    </row>
    <row r="49" spans="2:78" ht="1.9" customHeight="1" x14ac:dyDescent="0.2">
      <c r="B49" s="3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100"/>
      <c r="BG49" s="100"/>
      <c r="BH49" s="100"/>
      <c r="BI49" s="100"/>
      <c r="BJ49" s="100"/>
      <c r="BK49" s="100"/>
      <c r="BL49" s="100"/>
      <c r="BM49" s="100"/>
      <c r="BN49" s="100"/>
      <c r="BO49" s="71" t="s">
        <v>9</v>
      </c>
      <c r="BP49" s="71"/>
      <c r="BQ49" s="86"/>
      <c r="BS49" s="70"/>
      <c r="BT49" s="28" t="s">
        <v>507</v>
      </c>
      <c r="BU49" s="28" t="s">
        <v>730</v>
      </c>
      <c r="BV49" s="27">
        <v>450</v>
      </c>
      <c r="BW49" s="27">
        <v>2240</v>
      </c>
      <c r="BX49" s="27">
        <v>9</v>
      </c>
      <c r="BY49" s="27" t="s">
        <v>905</v>
      </c>
      <c r="BZ49" s="27">
        <v>47</v>
      </c>
    </row>
    <row r="50" spans="2:78" x14ac:dyDescent="0.2"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100"/>
      <c r="BG50" s="100"/>
      <c r="BH50" s="100"/>
      <c r="BI50" s="100"/>
      <c r="BJ50" s="100"/>
      <c r="BK50" s="100"/>
      <c r="BL50" s="100"/>
      <c r="BM50" s="100"/>
      <c r="BN50" s="100"/>
      <c r="BO50" s="71"/>
      <c r="BP50" s="71"/>
      <c r="BQ50" s="86"/>
      <c r="BS50" s="70"/>
      <c r="BT50" s="28" t="s">
        <v>508</v>
      </c>
      <c r="BU50" s="28" t="s">
        <v>731</v>
      </c>
      <c r="BV50" s="27">
        <v>450</v>
      </c>
      <c r="BW50" s="27">
        <v>2330</v>
      </c>
      <c r="BX50" s="27">
        <v>9</v>
      </c>
      <c r="BY50" s="27" t="s">
        <v>905</v>
      </c>
      <c r="BZ50" s="27">
        <v>48</v>
      </c>
    </row>
    <row r="51" spans="2:78" ht="13.15" customHeight="1" x14ac:dyDescent="0.2">
      <c r="C51" s="87" t="s">
        <v>929</v>
      </c>
      <c r="D51" s="87"/>
      <c r="E51" s="87"/>
      <c r="F51" s="87"/>
      <c r="G51" s="87"/>
      <c r="H51" s="87"/>
      <c r="I51" s="87"/>
      <c r="J51" s="88" t="s">
        <v>41</v>
      </c>
      <c r="K51" s="88"/>
      <c r="L51" s="88"/>
      <c r="M51" s="88"/>
      <c r="N51" s="88"/>
      <c r="O51" s="88"/>
      <c r="P51" s="88"/>
      <c r="Q51" s="86"/>
      <c r="R51" s="86"/>
      <c r="S51" s="86"/>
      <c r="T51" s="86"/>
      <c r="U51" s="86"/>
      <c r="V51" s="71" t="s">
        <v>43</v>
      </c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 t="s">
        <v>6</v>
      </c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88" t="s">
        <v>32</v>
      </c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70"/>
      <c r="BT51" s="28" t="s">
        <v>516</v>
      </c>
      <c r="BU51" s="28" t="s">
        <v>732</v>
      </c>
      <c r="BV51" s="27">
        <v>1040</v>
      </c>
      <c r="BW51" s="27">
        <v>1260</v>
      </c>
      <c r="BX51" s="27">
        <v>9</v>
      </c>
      <c r="BY51" s="27" t="s">
        <v>905</v>
      </c>
      <c r="BZ51" s="27">
        <v>49</v>
      </c>
    </row>
    <row r="52" spans="2:78" ht="3" customHeight="1" x14ac:dyDescent="0.2">
      <c r="C52" s="88" t="s">
        <v>40</v>
      </c>
      <c r="D52" s="88"/>
      <c r="E52" s="88"/>
      <c r="F52" s="86"/>
      <c r="G52" s="86"/>
      <c r="H52" s="86"/>
      <c r="I52" s="88" t="s">
        <v>42</v>
      </c>
      <c r="J52" s="88"/>
      <c r="K52" s="88"/>
      <c r="L52" s="88"/>
      <c r="M52" s="88"/>
      <c r="N52" s="88"/>
      <c r="O52" s="88"/>
      <c r="P52" s="88"/>
      <c r="Q52" s="74"/>
      <c r="R52" s="74"/>
      <c r="S52" s="74"/>
      <c r="T52" s="74"/>
      <c r="U52" s="74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0"/>
      <c r="BT52" s="28" t="s">
        <v>518</v>
      </c>
      <c r="BU52" s="28" t="s">
        <v>733</v>
      </c>
      <c r="BV52" s="27">
        <v>510</v>
      </c>
      <c r="BW52" s="27">
        <v>1450</v>
      </c>
      <c r="BX52" s="27">
        <v>9</v>
      </c>
      <c r="BY52" s="27" t="s">
        <v>905</v>
      </c>
      <c r="BZ52" s="27">
        <v>50</v>
      </c>
    </row>
    <row r="53" spans="2:78" x14ac:dyDescent="0.2">
      <c r="C53" s="88"/>
      <c r="D53" s="88"/>
      <c r="E53" s="88"/>
      <c r="F53" s="86"/>
      <c r="G53" s="86"/>
      <c r="H53" s="86"/>
      <c r="I53" s="88"/>
      <c r="J53" s="88"/>
      <c r="K53" s="88"/>
      <c r="L53" s="88"/>
      <c r="M53" s="88"/>
      <c r="N53" s="88"/>
      <c r="O53" s="88"/>
      <c r="P53" s="88"/>
      <c r="Q53" s="86"/>
      <c r="R53" s="86"/>
      <c r="S53" s="86"/>
      <c r="T53" s="86"/>
      <c r="U53" s="86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0"/>
      <c r="BT53" s="28" t="s">
        <v>519</v>
      </c>
      <c r="BU53" s="28" t="s">
        <v>734</v>
      </c>
      <c r="BV53" s="27">
        <v>450</v>
      </c>
      <c r="BW53" s="27">
        <v>1570</v>
      </c>
      <c r="BX53" s="27">
        <v>9</v>
      </c>
      <c r="BY53" s="27" t="s">
        <v>905</v>
      </c>
      <c r="BZ53" s="27">
        <v>51</v>
      </c>
    </row>
    <row r="54" spans="2:78" ht="14.45" customHeight="1" x14ac:dyDescent="0.2">
      <c r="C54" s="94" t="s">
        <v>44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71" t="s">
        <v>8</v>
      </c>
      <c r="P54" s="71"/>
      <c r="Q54" s="71"/>
      <c r="R54" s="71"/>
      <c r="S54" s="86"/>
      <c r="T54" s="86"/>
      <c r="U54" s="86"/>
      <c r="V54" s="71" t="s">
        <v>46</v>
      </c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88" t="s">
        <v>47</v>
      </c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70"/>
      <c r="BT54" s="28" t="s">
        <v>520</v>
      </c>
      <c r="BU54" s="28" t="s">
        <v>735</v>
      </c>
      <c r="BV54" s="27">
        <v>720</v>
      </c>
      <c r="BW54" s="27">
        <v>1570</v>
      </c>
      <c r="BX54" s="27">
        <v>9</v>
      </c>
      <c r="BY54" s="27" t="s">
        <v>905</v>
      </c>
      <c r="BZ54" s="27">
        <v>52</v>
      </c>
    </row>
    <row r="55" spans="2:78" ht="16.149999999999999" customHeight="1" x14ac:dyDescent="0.2">
      <c r="C55" s="95" t="s">
        <v>45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71" t="s">
        <v>9</v>
      </c>
      <c r="P55" s="71"/>
      <c r="Q55" s="71"/>
      <c r="R55" s="71"/>
      <c r="S55" s="86"/>
      <c r="T55" s="86"/>
      <c r="U55" s="86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89" t="s">
        <v>48</v>
      </c>
      <c r="BC55" s="89"/>
      <c r="BD55" s="89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70"/>
      <c r="BT55" s="28" t="s">
        <v>521</v>
      </c>
      <c r="BU55" s="28" t="s">
        <v>736</v>
      </c>
      <c r="BV55" s="27">
        <v>1380</v>
      </c>
      <c r="BW55" s="27">
        <v>1570</v>
      </c>
      <c r="BX55" s="27">
        <v>9</v>
      </c>
      <c r="BY55" s="27" t="s">
        <v>905</v>
      </c>
      <c r="BZ55" s="27">
        <v>53</v>
      </c>
    </row>
    <row r="56" spans="2:78" ht="12.6" customHeight="1" x14ac:dyDescent="0.2">
      <c r="C56" s="71" t="s">
        <v>50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92" t="s">
        <v>49</v>
      </c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70"/>
      <c r="BT56" s="28" t="s">
        <v>522</v>
      </c>
      <c r="BU56" s="28" t="s">
        <v>737</v>
      </c>
      <c r="BV56" s="27">
        <v>480</v>
      </c>
      <c r="BW56" s="27">
        <v>1700</v>
      </c>
      <c r="BX56" s="27">
        <v>9</v>
      </c>
      <c r="BY56" s="27" t="s">
        <v>905</v>
      </c>
      <c r="BZ56" s="27">
        <v>54</v>
      </c>
    </row>
    <row r="57" spans="2:78" ht="16.899999999999999" customHeight="1" x14ac:dyDescent="0.2"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90" t="s">
        <v>48</v>
      </c>
      <c r="BC57" s="90"/>
      <c r="BD57" s="90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70"/>
      <c r="BT57" s="28" t="s">
        <v>523</v>
      </c>
      <c r="BU57" s="28" t="s">
        <v>738</v>
      </c>
      <c r="BV57" s="27">
        <v>1990</v>
      </c>
      <c r="BW57" s="27">
        <v>1820</v>
      </c>
      <c r="BX57" s="27">
        <v>9</v>
      </c>
      <c r="BY57" s="27" t="s">
        <v>905</v>
      </c>
      <c r="BZ57" s="27">
        <v>55</v>
      </c>
    </row>
    <row r="58" spans="2:78" ht="14.45" customHeight="1" x14ac:dyDescent="0.2">
      <c r="C58" s="71" t="s">
        <v>681</v>
      </c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 t="s">
        <v>51</v>
      </c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0"/>
      <c r="BT58" s="28" t="s">
        <v>524</v>
      </c>
      <c r="BU58" s="28" t="s">
        <v>739</v>
      </c>
      <c r="BV58" s="27">
        <v>560</v>
      </c>
      <c r="BW58" s="27">
        <v>1990</v>
      </c>
      <c r="BX58" s="27">
        <v>9</v>
      </c>
      <c r="BY58" s="27" t="s">
        <v>905</v>
      </c>
      <c r="BZ58" s="27">
        <v>56</v>
      </c>
    </row>
    <row r="59" spans="2:78" ht="16.899999999999999" customHeight="1" x14ac:dyDescent="0.2"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93" t="s">
        <v>8</v>
      </c>
      <c r="AI59" s="93"/>
      <c r="AJ59" s="93"/>
      <c r="AK59" s="93"/>
      <c r="AL59" s="79"/>
      <c r="AM59" s="79"/>
      <c r="AN59" s="93" t="s">
        <v>9</v>
      </c>
      <c r="AO59" s="93"/>
      <c r="AP59" s="93"/>
      <c r="AQ59" s="93"/>
      <c r="AR59" s="79"/>
      <c r="AS59" s="79"/>
      <c r="AT59" s="34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0"/>
      <c r="BT59" s="28" t="s">
        <v>529</v>
      </c>
      <c r="BU59" s="28" t="s">
        <v>740</v>
      </c>
      <c r="BV59" s="27">
        <v>980</v>
      </c>
      <c r="BW59" s="27">
        <v>570</v>
      </c>
      <c r="BX59" s="27">
        <v>9</v>
      </c>
      <c r="BY59" s="27" t="s">
        <v>905</v>
      </c>
      <c r="BZ59" s="27">
        <v>57</v>
      </c>
    </row>
    <row r="60" spans="2:78" x14ac:dyDescent="0.2">
      <c r="C60" s="71" t="s">
        <v>52</v>
      </c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0"/>
      <c r="BT60" s="28" t="s">
        <v>530</v>
      </c>
      <c r="BU60" s="28" t="s">
        <v>741</v>
      </c>
      <c r="BV60" s="27">
        <v>650</v>
      </c>
      <c r="BW60" s="27">
        <v>1660</v>
      </c>
      <c r="BX60" s="27">
        <v>9</v>
      </c>
      <c r="BY60" s="27" t="s">
        <v>905</v>
      </c>
      <c r="BZ60" s="27">
        <v>58</v>
      </c>
    </row>
    <row r="61" spans="2:78" ht="15.6" customHeight="1" x14ac:dyDescent="0.2">
      <c r="C61" s="49" t="s">
        <v>8</v>
      </c>
      <c r="D61" s="79"/>
      <c r="E61" s="79"/>
      <c r="F61" s="77" t="s">
        <v>53</v>
      </c>
      <c r="G61" s="77"/>
      <c r="H61" s="77"/>
      <c r="I61" s="77"/>
      <c r="J61" s="77"/>
      <c r="K61" s="79"/>
      <c r="L61" s="79"/>
      <c r="M61" s="79"/>
      <c r="N61" s="71" t="s">
        <v>918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0"/>
      <c r="BT61" s="28" t="s">
        <v>531</v>
      </c>
      <c r="BU61" s="28" t="s">
        <v>742</v>
      </c>
      <c r="BV61" s="27">
        <v>1480</v>
      </c>
      <c r="BW61" s="27">
        <v>1530</v>
      </c>
      <c r="BX61" s="27">
        <v>9</v>
      </c>
      <c r="BY61" s="27" t="s">
        <v>905</v>
      </c>
      <c r="BZ61" s="27">
        <v>59</v>
      </c>
    </row>
    <row r="62" spans="2:78" ht="14.45" customHeight="1" x14ac:dyDescent="0.2">
      <c r="C62" s="71" t="s">
        <v>54</v>
      </c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0"/>
      <c r="BT62" s="28" t="s">
        <v>532</v>
      </c>
      <c r="BU62" s="28" t="s">
        <v>743</v>
      </c>
      <c r="BV62" s="27">
        <v>630</v>
      </c>
      <c r="BW62" s="27">
        <v>1900</v>
      </c>
      <c r="BX62" s="27">
        <v>9</v>
      </c>
      <c r="BY62" s="27" t="s">
        <v>905</v>
      </c>
      <c r="BZ62" s="27">
        <v>60</v>
      </c>
    </row>
    <row r="63" spans="2:78" ht="16.149999999999999" customHeight="1" x14ac:dyDescent="0.2">
      <c r="C63" s="49" t="s">
        <v>8</v>
      </c>
      <c r="D63" s="79"/>
      <c r="E63" s="79"/>
      <c r="F63" s="77" t="s">
        <v>53</v>
      </c>
      <c r="G63" s="77"/>
      <c r="H63" s="77"/>
      <c r="I63" s="77"/>
      <c r="J63" s="77"/>
      <c r="K63" s="79"/>
      <c r="L63" s="79"/>
      <c r="M63" s="79"/>
      <c r="N63" s="71" t="s">
        <v>918</v>
      </c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0"/>
      <c r="BT63" s="28" t="s">
        <v>542</v>
      </c>
      <c r="BU63" s="28" t="s">
        <v>744</v>
      </c>
      <c r="BV63" s="27">
        <v>640</v>
      </c>
      <c r="BW63" s="27">
        <v>1130</v>
      </c>
      <c r="BX63" s="27">
        <v>9</v>
      </c>
      <c r="BY63" s="27" t="s">
        <v>905</v>
      </c>
      <c r="BZ63" s="27">
        <v>61</v>
      </c>
    </row>
    <row r="64" spans="2:78" ht="7.15" customHeight="1" x14ac:dyDescent="0.2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0"/>
      <c r="BT64" s="28" t="s">
        <v>544</v>
      </c>
      <c r="BU64" s="28" t="s">
        <v>745</v>
      </c>
      <c r="BV64" s="27">
        <v>1550</v>
      </c>
      <c r="BW64" s="27">
        <v>1980</v>
      </c>
      <c r="BX64" s="27">
        <v>9</v>
      </c>
      <c r="BY64" s="27" t="s">
        <v>905</v>
      </c>
      <c r="BZ64" s="27">
        <v>62</v>
      </c>
    </row>
    <row r="65" spans="3:89" ht="22.9" customHeight="1" x14ac:dyDescent="0.2"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0"/>
      <c r="BT65" s="28" t="s">
        <v>551</v>
      </c>
      <c r="BU65" s="28" t="s">
        <v>746</v>
      </c>
      <c r="BV65" s="27">
        <v>1660</v>
      </c>
      <c r="BW65" s="27">
        <v>1700</v>
      </c>
      <c r="BX65" s="27">
        <v>9</v>
      </c>
      <c r="BY65" s="27" t="s">
        <v>905</v>
      </c>
      <c r="BZ65" s="27">
        <v>63</v>
      </c>
    </row>
    <row r="66" spans="3:89" ht="30.6" customHeight="1" x14ac:dyDescent="0.2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0"/>
      <c r="BT66" s="28" t="s">
        <v>562</v>
      </c>
      <c r="BU66" s="28" t="s">
        <v>747</v>
      </c>
      <c r="BV66" s="27">
        <v>1210</v>
      </c>
      <c r="BW66" s="27">
        <v>990</v>
      </c>
      <c r="BX66" s="27">
        <v>9</v>
      </c>
      <c r="BY66" s="27" t="s">
        <v>905</v>
      </c>
      <c r="BZ66" s="27">
        <v>64</v>
      </c>
    </row>
    <row r="67" spans="3:89" ht="29.45" customHeight="1" x14ac:dyDescent="0.2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0"/>
      <c r="BT67" s="35"/>
      <c r="BU67" s="35"/>
      <c r="BV67" s="35"/>
      <c r="BW67" s="35"/>
      <c r="BX67" s="35">
        <v>9</v>
      </c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</row>
    <row r="68" spans="3:89" ht="30" customHeight="1" x14ac:dyDescent="0.2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0"/>
      <c r="BT68" s="35"/>
      <c r="BU68" s="35"/>
      <c r="BV68" s="35"/>
      <c r="BW68" s="35"/>
      <c r="BX68" s="35">
        <v>9</v>
      </c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</row>
    <row r="69" spans="3:89" x14ac:dyDescent="0.2">
      <c r="BN69" s="105"/>
      <c r="BO69" s="105"/>
      <c r="BP69" s="105"/>
      <c r="BQ69" s="105"/>
      <c r="BR69" s="105"/>
      <c r="BT69" s="28" t="s">
        <v>569</v>
      </c>
      <c r="BU69" s="28" t="s">
        <v>749</v>
      </c>
      <c r="BV69" s="27">
        <v>1140</v>
      </c>
      <c r="BW69" s="27">
        <v>890</v>
      </c>
      <c r="BX69" s="27">
        <v>9</v>
      </c>
      <c r="BY69" s="27" t="s">
        <v>905</v>
      </c>
      <c r="BZ69" s="27">
        <v>67</v>
      </c>
    </row>
    <row r="70" spans="3:89" x14ac:dyDescent="0.2">
      <c r="BK70" s="36"/>
      <c r="BL70" s="30"/>
      <c r="BM70" s="30"/>
      <c r="BN70" s="30"/>
      <c r="BO70" s="30"/>
      <c r="BP70" s="30"/>
      <c r="BQ70" s="30"/>
      <c r="BR70" s="30"/>
      <c r="BS70" s="30"/>
      <c r="BT70" s="30" t="s">
        <v>579</v>
      </c>
      <c r="BU70" s="30" t="s">
        <v>750</v>
      </c>
      <c r="BV70" s="30">
        <v>360</v>
      </c>
      <c r="BW70" s="30">
        <v>1910</v>
      </c>
      <c r="BX70" s="30">
        <v>9</v>
      </c>
      <c r="BY70" s="30" t="s">
        <v>905</v>
      </c>
      <c r="BZ70" s="30">
        <v>68</v>
      </c>
      <c r="CA70" s="30"/>
      <c r="CB70" s="30"/>
      <c r="CC70" s="30"/>
      <c r="CD70" s="30"/>
    </row>
    <row r="71" spans="3:89" x14ac:dyDescent="0.2"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30"/>
      <c r="BL71" s="30"/>
      <c r="BM71" s="30"/>
      <c r="BN71" s="30"/>
      <c r="BO71" s="30"/>
      <c r="BP71" s="30"/>
      <c r="BQ71" s="30"/>
      <c r="BR71" s="30"/>
      <c r="BS71" s="30"/>
      <c r="BT71" s="30" t="s">
        <v>584</v>
      </c>
      <c r="BU71" s="30" t="s">
        <v>751</v>
      </c>
      <c r="BV71" s="30">
        <v>850</v>
      </c>
      <c r="BW71" s="30">
        <v>1800</v>
      </c>
      <c r="BX71" s="30">
        <v>9</v>
      </c>
      <c r="BY71" s="30" t="s">
        <v>905</v>
      </c>
      <c r="BZ71" s="30">
        <v>69</v>
      </c>
      <c r="CA71" s="30"/>
      <c r="CB71" s="30"/>
      <c r="CC71" s="30"/>
      <c r="CD71" s="30"/>
    </row>
    <row r="72" spans="3:89" x14ac:dyDescent="0.2">
      <c r="BT72" s="28" t="s">
        <v>612</v>
      </c>
      <c r="BU72" s="28" t="s">
        <v>752</v>
      </c>
      <c r="BV72" s="27">
        <v>1990</v>
      </c>
      <c r="BW72" s="27">
        <v>1180</v>
      </c>
      <c r="BX72" s="27">
        <v>9</v>
      </c>
      <c r="BY72" s="27" t="s">
        <v>905</v>
      </c>
      <c r="BZ72" s="27">
        <v>70</v>
      </c>
    </row>
    <row r="73" spans="3:89" x14ac:dyDescent="0.2">
      <c r="BT73" s="28" t="s">
        <v>618</v>
      </c>
      <c r="BU73" s="28" t="s">
        <v>753</v>
      </c>
      <c r="BV73" s="27">
        <v>1800</v>
      </c>
      <c r="BW73" s="27">
        <v>1000</v>
      </c>
      <c r="BX73" s="27">
        <v>9</v>
      </c>
      <c r="BY73" s="27" t="s">
        <v>905</v>
      </c>
      <c r="BZ73" s="27">
        <v>71</v>
      </c>
    </row>
    <row r="74" spans="3:89" x14ac:dyDescent="0.2">
      <c r="BT74" s="28" t="s">
        <v>619</v>
      </c>
      <c r="BU74" s="28" t="s">
        <v>754</v>
      </c>
      <c r="BV74" s="27">
        <v>1070</v>
      </c>
      <c r="BW74" s="27">
        <v>2160</v>
      </c>
      <c r="BX74" s="27">
        <v>9</v>
      </c>
      <c r="BY74" s="27" t="s">
        <v>905</v>
      </c>
      <c r="BZ74" s="27">
        <v>72</v>
      </c>
    </row>
    <row r="75" spans="3:89" x14ac:dyDescent="0.2">
      <c r="BT75" s="28" t="s">
        <v>620</v>
      </c>
      <c r="BU75" s="28" t="s">
        <v>755</v>
      </c>
      <c r="BV75" s="27">
        <v>310</v>
      </c>
      <c r="BW75" s="27">
        <v>2240</v>
      </c>
      <c r="BX75" s="27">
        <v>9</v>
      </c>
      <c r="BY75" s="27" t="s">
        <v>905</v>
      </c>
      <c r="BZ75" s="27">
        <v>73</v>
      </c>
    </row>
    <row r="76" spans="3:89" x14ac:dyDescent="0.2">
      <c r="BT76" s="28" t="s">
        <v>621</v>
      </c>
      <c r="BU76" s="28" t="s">
        <v>756</v>
      </c>
      <c r="BV76" s="27">
        <v>310</v>
      </c>
      <c r="BW76" s="27">
        <v>2330</v>
      </c>
      <c r="BX76" s="27">
        <v>9</v>
      </c>
      <c r="BY76" s="27" t="s">
        <v>905</v>
      </c>
      <c r="BZ76" s="27">
        <v>74</v>
      </c>
    </row>
    <row r="77" spans="3:89" x14ac:dyDescent="0.2">
      <c r="BT77" s="28" t="s">
        <v>629</v>
      </c>
      <c r="BU77" s="28" t="s">
        <v>757</v>
      </c>
      <c r="BV77" s="27">
        <v>920</v>
      </c>
      <c r="BW77" s="27">
        <v>1260</v>
      </c>
      <c r="BX77" s="27">
        <v>9</v>
      </c>
      <c r="BY77" s="27" t="s">
        <v>905</v>
      </c>
      <c r="BZ77" s="27">
        <v>75</v>
      </c>
    </row>
    <row r="78" spans="3:89" x14ac:dyDescent="0.2">
      <c r="BT78" s="28" t="s">
        <v>631</v>
      </c>
      <c r="BU78" s="28" t="s">
        <v>758</v>
      </c>
      <c r="BV78" s="27">
        <v>360</v>
      </c>
      <c r="BW78" s="27">
        <v>1450</v>
      </c>
      <c r="BX78" s="27">
        <v>9</v>
      </c>
      <c r="BY78" s="27" t="s">
        <v>905</v>
      </c>
      <c r="BZ78" s="27">
        <v>76</v>
      </c>
    </row>
    <row r="79" spans="3:89" x14ac:dyDescent="0.2">
      <c r="BT79" s="28" t="s">
        <v>632</v>
      </c>
      <c r="BU79" s="28" t="s">
        <v>759</v>
      </c>
      <c r="BV79" s="27">
        <v>320</v>
      </c>
      <c r="BW79" s="27">
        <v>1570</v>
      </c>
      <c r="BX79" s="27">
        <v>9</v>
      </c>
      <c r="BY79" s="27" t="s">
        <v>905</v>
      </c>
      <c r="BZ79" s="27">
        <v>77</v>
      </c>
    </row>
    <row r="80" spans="3:89" hidden="1" x14ac:dyDescent="0.2">
      <c r="BT80" s="28"/>
      <c r="BU80" s="28"/>
    </row>
    <row r="81" spans="72:73" hidden="1" x14ac:dyDescent="0.2">
      <c r="BT81" s="28"/>
      <c r="BU81" s="28"/>
    </row>
    <row r="82" spans="72:73" hidden="1" x14ac:dyDescent="0.2">
      <c r="BT82" s="28"/>
      <c r="BU82" s="28"/>
    </row>
    <row r="83" spans="72:73" hidden="1" x14ac:dyDescent="0.2">
      <c r="BT83" s="28"/>
      <c r="BU83" s="28"/>
    </row>
    <row r="84" spans="72:73" hidden="1" x14ac:dyDescent="0.2">
      <c r="BT84" s="28"/>
      <c r="BU84" s="28"/>
    </row>
    <row r="85" spans="72:73" hidden="1" x14ac:dyDescent="0.2">
      <c r="BT85" s="28"/>
      <c r="BU85" s="28"/>
    </row>
    <row r="86" spans="72:73" hidden="1" x14ac:dyDescent="0.2">
      <c r="BT86" s="28"/>
      <c r="BU86" s="28"/>
    </row>
    <row r="87" spans="72:73" hidden="1" x14ac:dyDescent="0.2">
      <c r="BT87" s="28"/>
      <c r="BU87" s="28"/>
    </row>
    <row r="88" spans="72:73" hidden="1" x14ac:dyDescent="0.2">
      <c r="BT88" s="28"/>
      <c r="BU88" s="28"/>
    </row>
    <row r="89" spans="72:73" hidden="1" x14ac:dyDescent="0.2">
      <c r="BT89" s="28"/>
      <c r="BU89" s="28"/>
    </row>
    <row r="90" spans="72:73" hidden="1" x14ac:dyDescent="0.2">
      <c r="BT90" s="28"/>
      <c r="BU90" s="28"/>
    </row>
    <row r="91" spans="72:73" hidden="1" x14ac:dyDescent="0.2">
      <c r="BT91" s="28"/>
      <c r="BU91" s="28"/>
    </row>
    <row r="92" spans="72:73" hidden="1" x14ac:dyDescent="0.2"/>
    <row r="93" spans="72:73" hidden="1" x14ac:dyDescent="0.2"/>
    <row r="94" spans="72:73" hidden="1" x14ac:dyDescent="0.2"/>
    <row r="95" spans="72:73" hidden="1" x14ac:dyDescent="0.2"/>
    <row r="96" spans="72:73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26:58" hidden="1" x14ac:dyDescent="0.2"/>
    <row r="130" spans="26:58" ht="18" hidden="1" x14ac:dyDescent="0.25"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</row>
    <row r="131" spans="26:58" ht="18" hidden="1" x14ac:dyDescent="0.25"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</row>
    <row r="132" spans="26:58" ht="18" hidden="1" x14ac:dyDescent="0.25"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</row>
    <row r="133" spans="26:58" ht="18" hidden="1" x14ac:dyDescent="0.25"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</row>
    <row r="134" spans="26:58" ht="18" hidden="1" x14ac:dyDescent="0.25"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</row>
    <row r="135" spans="26:58" ht="18" hidden="1" x14ac:dyDescent="0.25"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</row>
    <row r="136" spans="26:58" ht="18" hidden="1" x14ac:dyDescent="0.25"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</row>
    <row r="137" spans="26:58" ht="18" hidden="1" x14ac:dyDescent="0.25"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</row>
  </sheetData>
  <sheetProtection selectLockedCells="1"/>
  <mergeCells count="203">
    <mergeCell ref="BA38:BR38"/>
    <mergeCell ref="BA39:BR39"/>
    <mergeCell ref="J35:N37"/>
    <mergeCell ref="C34:W34"/>
    <mergeCell ref="C38:O38"/>
    <mergeCell ref="C39:O39"/>
    <mergeCell ref="AP38:AZ38"/>
    <mergeCell ref="AP39:AZ39"/>
    <mergeCell ref="C35:F37"/>
    <mergeCell ref="G35:I37"/>
    <mergeCell ref="AW36:AY37"/>
    <mergeCell ref="AZ36:BR37"/>
    <mergeCell ref="AD38:AO39"/>
    <mergeCell ref="P38:AC38"/>
    <mergeCell ref="P39:AC39"/>
    <mergeCell ref="C23:BR23"/>
    <mergeCell ref="J8:Q8"/>
    <mergeCell ref="R8:X8"/>
    <mergeCell ref="C24:BR24"/>
    <mergeCell ref="C25:O26"/>
    <mergeCell ref="C27:O28"/>
    <mergeCell ref="P25:S26"/>
    <mergeCell ref="P27:S28"/>
    <mergeCell ref="BL25:BO26"/>
    <mergeCell ref="C21:AJ22"/>
    <mergeCell ref="AK21:BC22"/>
    <mergeCell ref="BD21:BR22"/>
    <mergeCell ref="AV3:BR4"/>
    <mergeCell ref="C10:BR10"/>
    <mergeCell ref="C13:AG13"/>
    <mergeCell ref="AH13:BH13"/>
    <mergeCell ref="BK12:BR19"/>
    <mergeCell ref="C11:BR11"/>
    <mergeCell ref="C9:BR9"/>
    <mergeCell ref="BI12:BJ19"/>
    <mergeCell ref="C5:I8"/>
    <mergeCell ref="AH14:AJ14"/>
    <mergeCell ref="AH16:AX16"/>
    <mergeCell ref="AH17:BH17"/>
    <mergeCell ref="C17:AG17"/>
    <mergeCell ref="AE8:BJ8"/>
    <mergeCell ref="BK8:BR8"/>
    <mergeCell ref="AN19:BH19"/>
    <mergeCell ref="AN18:BH18"/>
    <mergeCell ref="BN69:BR69"/>
    <mergeCell ref="J5:BR6"/>
    <mergeCell ref="C18:Z18"/>
    <mergeCell ref="AA18:AM18"/>
    <mergeCell ref="AK14:BH14"/>
    <mergeCell ref="AK15:BH15"/>
    <mergeCell ref="C15:AJ15"/>
    <mergeCell ref="C16:AE16"/>
    <mergeCell ref="Y8:AD8"/>
    <mergeCell ref="BL27:BO28"/>
    <mergeCell ref="BP25:BR26"/>
    <mergeCell ref="BP27:BR28"/>
    <mergeCell ref="AO25:AX26"/>
    <mergeCell ref="J7:AD7"/>
    <mergeCell ref="AE7:BJ7"/>
    <mergeCell ref="BK7:BR7"/>
    <mergeCell ref="C12:AG12"/>
    <mergeCell ref="AH12:BH12"/>
    <mergeCell ref="C14:AG14"/>
    <mergeCell ref="AO27:AX28"/>
    <mergeCell ref="X36:AP37"/>
    <mergeCell ref="AW34:AY35"/>
    <mergeCell ref="AZ34:BR35"/>
    <mergeCell ref="AC30:AF30"/>
    <mergeCell ref="AP40:AR41"/>
    <mergeCell ref="AS40:AT41"/>
    <mergeCell ref="AU40:AW41"/>
    <mergeCell ref="AX40:AZ41"/>
    <mergeCell ref="C42:I42"/>
    <mergeCell ref="C43:I43"/>
    <mergeCell ref="Q42:AR42"/>
    <mergeCell ref="AG40:AH41"/>
    <mergeCell ref="AB40:AC41"/>
    <mergeCell ref="Z40:AA41"/>
    <mergeCell ref="AD40:AF41"/>
    <mergeCell ref="AI40:AO41"/>
    <mergeCell ref="C40:D41"/>
    <mergeCell ref="G40:J41"/>
    <mergeCell ref="J42:L44"/>
    <mergeCell ref="E40:F41"/>
    <mergeCell ref="K40:O41"/>
    <mergeCell ref="M42:P43"/>
    <mergeCell ref="J45:L46"/>
    <mergeCell ref="M45:P46"/>
    <mergeCell ref="P40:T41"/>
    <mergeCell ref="Q45:Y46"/>
    <mergeCell ref="C48:AE50"/>
    <mergeCell ref="BB54:BR54"/>
    <mergeCell ref="BE55:BR55"/>
    <mergeCell ref="O54:R54"/>
    <mergeCell ref="O55:R55"/>
    <mergeCell ref="Z45:AR46"/>
    <mergeCell ref="Q43:AR44"/>
    <mergeCell ref="AS42:BR42"/>
    <mergeCell ref="AS43:BC44"/>
    <mergeCell ref="AS45:BC46"/>
    <mergeCell ref="BD43:BE44"/>
    <mergeCell ref="BD45:BE46"/>
    <mergeCell ref="BF43:BG44"/>
    <mergeCell ref="BF45:BG46"/>
    <mergeCell ref="BH43:BI44"/>
    <mergeCell ref="BH45:BI46"/>
    <mergeCell ref="C44:I46"/>
    <mergeCell ref="C57:BA57"/>
    <mergeCell ref="C58:AG58"/>
    <mergeCell ref="C54:N54"/>
    <mergeCell ref="C55:N55"/>
    <mergeCell ref="AH59:AK59"/>
    <mergeCell ref="AF47:BE47"/>
    <mergeCell ref="C47:AE47"/>
    <mergeCell ref="B64:BR64"/>
    <mergeCell ref="C33:BR33"/>
    <mergeCell ref="BL43:BR46"/>
    <mergeCell ref="BO47:BP48"/>
    <mergeCell ref="BJ43:BK46"/>
    <mergeCell ref="BF47:BN47"/>
    <mergeCell ref="BF48:BN50"/>
    <mergeCell ref="BQ47:BQ48"/>
    <mergeCell ref="BQ49:BQ50"/>
    <mergeCell ref="AV51:BG51"/>
    <mergeCell ref="AV52:BG53"/>
    <mergeCell ref="BH51:BR51"/>
    <mergeCell ref="BH52:BR53"/>
    <mergeCell ref="BO49:BP50"/>
    <mergeCell ref="AF48:BE50"/>
    <mergeCell ref="V51:AU51"/>
    <mergeCell ref="V52:AU53"/>
    <mergeCell ref="C65:BR65"/>
    <mergeCell ref="Q51:U51"/>
    <mergeCell ref="Q52:U52"/>
    <mergeCell ref="Q53:U53"/>
    <mergeCell ref="C51:I51"/>
    <mergeCell ref="J51:P51"/>
    <mergeCell ref="C52:E53"/>
    <mergeCell ref="I52:P53"/>
    <mergeCell ref="F52:H53"/>
    <mergeCell ref="D61:E61"/>
    <mergeCell ref="C59:AG59"/>
    <mergeCell ref="S54:U54"/>
    <mergeCell ref="S55:U55"/>
    <mergeCell ref="BB55:BD55"/>
    <mergeCell ref="V55:BA55"/>
    <mergeCell ref="V54:BA54"/>
    <mergeCell ref="BB57:BD57"/>
    <mergeCell ref="BE57:BR57"/>
    <mergeCell ref="BB56:BR56"/>
    <mergeCell ref="AR59:AS59"/>
    <mergeCell ref="AH58:BR58"/>
    <mergeCell ref="AN59:AQ59"/>
    <mergeCell ref="AL59:AM59"/>
    <mergeCell ref="C56:BA56"/>
    <mergeCell ref="AN71:BJ71"/>
    <mergeCell ref="BA40:BG41"/>
    <mergeCell ref="BH40:BR41"/>
    <mergeCell ref="U40:W41"/>
    <mergeCell ref="X40:Y41"/>
    <mergeCell ref="C19:AM19"/>
    <mergeCell ref="C20:AH20"/>
    <mergeCell ref="AL20:AZ20"/>
    <mergeCell ref="BE20:BP20"/>
    <mergeCell ref="C32:BR32"/>
    <mergeCell ref="X34:AQ35"/>
    <mergeCell ref="AR34:AV35"/>
    <mergeCell ref="AJ30:AL30"/>
    <mergeCell ref="AO30:BG30"/>
    <mergeCell ref="BH30:BR30"/>
    <mergeCell ref="AM30:AN30"/>
    <mergeCell ref="T25:T28"/>
    <mergeCell ref="U25:X26"/>
    <mergeCell ref="U27:AA28"/>
    <mergeCell ref="N61:X61"/>
    <mergeCell ref="K61:M61"/>
    <mergeCell ref="F61:J61"/>
    <mergeCell ref="N63:X63"/>
    <mergeCell ref="Y63:BR63"/>
    <mergeCell ref="BS23:BS68"/>
    <mergeCell ref="BH29:BR29"/>
    <mergeCell ref="AO29:BG29"/>
    <mergeCell ref="AB27:AN28"/>
    <mergeCell ref="AC29:AN29"/>
    <mergeCell ref="AY27:BK28"/>
    <mergeCell ref="AY25:BK26"/>
    <mergeCell ref="C31:BR31"/>
    <mergeCell ref="O35:R37"/>
    <mergeCell ref="AQ36:AV37"/>
    <mergeCell ref="Y25:AN26"/>
    <mergeCell ref="AH30:AI30"/>
    <mergeCell ref="C29:AB29"/>
    <mergeCell ref="C30:AB30"/>
    <mergeCell ref="C67:BR67"/>
    <mergeCell ref="C68:BR68"/>
    <mergeCell ref="C62:BR62"/>
    <mergeCell ref="D63:E63"/>
    <mergeCell ref="F63:J63"/>
    <mergeCell ref="K63:M63"/>
    <mergeCell ref="C66:BR66"/>
    <mergeCell ref="AU59:BR59"/>
    <mergeCell ref="C60:BR60"/>
    <mergeCell ref="Y61:BR61"/>
  </mergeCells>
  <phoneticPr fontId="0" type="noConversion"/>
  <dataValidations count="7">
    <dataValidation type="whole" allowBlank="1" showInputMessage="1" showErrorMessage="1" error="El número de años no corresponde..." sqref="AI40:AO41">
      <formula1>1800</formula1>
      <formula2>3000</formula2>
    </dataValidation>
    <dataValidation type="whole" allowBlank="1" showInputMessage="1" showErrorMessage="1" error="El número de dias no corresponde..." sqref="AD40:AF41">
      <formula1>1</formula1>
      <formula2>31</formula2>
    </dataValidation>
    <dataValidation type="whole" allowBlank="1" showInputMessage="1" showErrorMessage="1" error="El número de meses no corresponde..." prompt="Escriba el número de meses entre 1 y 12 ..." sqref="R8:X8">
      <formula1>1</formula1>
      <formula2>12</formula2>
    </dataValidation>
    <dataValidation type="whole" allowBlank="1" showInputMessage="1" showErrorMessage="1" error="El numero de meses no corresponde..." sqref="AG40:AH41">
      <formula1>1</formula1>
      <formula2>12</formula2>
    </dataValidation>
    <dataValidation type="textLength" allowBlank="1" showInputMessage="1" showErrorMessage="1" error="La máxima longitud de la celda es de un caracter..." sqref="K63:M63 BQ47:BQ50 D61:E61 K61:M61 AL59:AM59 AR59:AS59 S54:U55 F52:H53 Q53:U53 Q51:U51 BH43:BI46 BD43:BE46 M45:P46 M42:P43 K40:O41 E40:F41 G35:I37 O35:R37 U40:W41 Z40:AA41 AX40:AZ41 AS40:AT41 AW34:AY37 P25:S28 AJ30:AL30 AG30 BP25:BR28 D63:E63">
      <formula1>0</formula1>
      <formula2>1</formula2>
    </dataValidation>
    <dataValidation type="whole" allowBlank="1" showInputMessage="1" showErrorMessage="1" error="El número de dias no corresponde..." prompt="Escriba el número de días entre 1 y 31 ..." sqref="J8:Q8">
      <formula1>1</formula1>
      <formula2>31</formula2>
    </dataValidation>
    <dataValidation type="whole" allowBlank="1" showInputMessage="1" showErrorMessage="1" error="El número de años no corresponde..." prompt="Escriba el número de años en formato &quot;AAAA&quot; ..." sqref="Y8:AD8">
      <formula1>1800</formula1>
      <formula2>3000</formula2>
    </dataValidation>
  </dataValidations>
  <printOptions horizontalCentered="1" verticalCentered="1"/>
  <pageMargins left="0.25" right="0.25" top="0.75" bottom="0.75" header="0.3" footer="0.3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8713" r:id="rId4" name="CommonDialog1">
          <controlPr defaultSize="0" autoLine="0" autoPict="0" r:id="rId5">
            <anchor moveWithCells="1">
              <from>
                <xdr:col>78</xdr:col>
                <xdr:colOff>200025</xdr:colOff>
                <xdr:row>13</xdr:row>
                <xdr:rowOff>133350</xdr:rowOff>
              </from>
              <to>
                <xdr:col>78</xdr:col>
                <xdr:colOff>504825</xdr:colOff>
                <xdr:row>14</xdr:row>
                <xdr:rowOff>276225</xdr:rowOff>
              </to>
            </anchor>
          </controlPr>
        </control>
      </mc:Choice>
      <mc:Fallback>
        <control shapeId="98713" r:id="rId4" name="CommonDialog1"/>
      </mc:Fallback>
    </mc:AlternateContent>
    <mc:AlternateContent xmlns:mc="http://schemas.openxmlformats.org/markup-compatibility/2006">
      <mc:Choice Requires="x14">
        <control shapeId="98712" r:id="rId6" name="Image1">
          <controlPr defaultSize="0" autoLine="0" r:id="rId7">
            <anchor moveWithCells="1">
              <from>
                <xdr:col>62</xdr:col>
                <xdr:colOff>9525</xdr:colOff>
                <xdr:row>11</xdr:row>
                <xdr:rowOff>9525</xdr:rowOff>
              </from>
              <to>
                <xdr:col>69</xdr:col>
                <xdr:colOff>66675</xdr:colOff>
                <xdr:row>18</xdr:row>
                <xdr:rowOff>171450</xdr:rowOff>
              </to>
            </anchor>
          </controlPr>
        </control>
      </mc:Choice>
      <mc:Fallback>
        <control shapeId="98712" r:id="rId6" name="Image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1:BL137"/>
  <sheetViews>
    <sheetView showGridLines="0" showRowColHeaders="0" zoomScaleNormal="100" workbookViewId="0">
      <selection activeCell="T29" sqref="T29:AD30"/>
    </sheetView>
  </sheetViews>
  <sheetFormatPr baseColWidth="10" defaultColWidth="0" defaultRowHeight="12" zeroHeight="1" x14ac:dyDescent="0.2"/>
  <cols>
    <col min="1" max="64" width="1.5703125" style="12" customWidth="1"/>
    <col min="65" max="16384" width="11.42578125" style="12" hidden="1"/>
  </cols>
  <sheetData>
    <row r="1" spans="4:62" x14ac:dyDescent="0.2"/>
    <row r="2" spans="4:62" ht="10.5" customHeight="1" x14ac:dyDescent="0.2"/>
    <row r="3" spans="4:62" ht="10.5" customHeight="1" x14ac:dyDescent="0.2"/>
    <row r="4" spans="4:62" ht="10.5" customHeight="1" x14ac:dyDescent="0.2"/>
    <row r="5" spans="4:62" ht="10.5" customHeight="1" x14ac:dyDescent="0.2"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3"/>
      <c r="BA5" s="22"/>
      <c r="BB5" s="22"/>
      <c r="BC5" s="22"/>
      <c r="BD5" s="22"/>
      <c r="BE5" s="22"/>
      <c r="BF5" s="22"/>
      <c r="BG5" s="22"/>
      <c r="BH5" s="22"/>
      <c r="BI5" s="22"/>
      <c r="BJ5" s="13"/>
    </row>
    <row r="6" spans="4:62" ht="10.5" customHeight="1" x14ac:dyDescent="0.2">
      <c r="H6" s="124" t="str">
        <f>IF(DD="","",DD)</f>
        <v/>
      </c>
      <c r="I6" s="124"/>
      <c r="J6" s="124"/>
      <c r="K6" s="124"/>
      <c r="L6" s="124" t="str">
        <f>IF(MM="","",MM)</f>
        <v/>
      </c>
      <c r="M6" s="124"/>
      <c r="N6" s="124"/>
      <c r="O6" s="124"/>
      <c r="Q6" s="124" t="str">
        <f>IF(YYYY="","",YYYY)</f>
        <v/>
      </c>
      <c r="R6" s="124"/>
      <c r="S6" s="124"/>
      <c r="T6" s="124"/>
      <c r="W6" s="123" t="str">
        <f>IF(CARGODEINTERES="","",CARGODEINTERES)</f>
        <v/>
      </c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3"/>
      <c r="AZ6" s="125" t="str">
        <f>IF(COD.CARGO="","",COD.CARGO)</f>
        <v>Code</v>
      </c>
      <c r="BA6" s="125"/>
      <c r="BB6" s="125"/>
      <c r="BC6" s="125"/>
      <c r="BD6" s="125"/>
      <c r="BE6" s="125"/>
      <c r="BF6" s="125"/>
      <c r="BG6" s="125"/>
      <c r="BH6" s="125"/>
      <c r="BI6" s="24"/>
      <c r="BJ6" s="13"/>
    </row>
    <row r="7" spans="4:62" ht="10.5" customHeight="1" x14ac:dyDescent="0.2">
      <c r="H7" s="124"/>
      <c r="I7" s="124"/>
      <c r="J7" s="124"/>
      <c r="K7" s="124"/>
      <c r="L7" s="124"/>
      <c r="M7" s="124"/>
      <c r="N7" s="124"/>
      <c r="O7" s="124"/>
      <c r="Q7" s="124"/>
      <c r="R7" s="124"/>
      <c r="S7" s="124"/>
      <c r="T7" s="124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Z7" s="125"/>
      <c r="BA7" s="125"/>
      <c r="BB7" s="125"/>
      <c r="BC7" s="125"/>
      <c r="BD7" s="125"/>
      <c r="BE7" s="125"/>
      <c r="BF7" s="125"/>
      <c r="BG7" s="125"/>
      <c r="BH7" s="125"/>
      <c r="BI7" s="24"/>
    </row>
    <row r="8" spans="4:62" ht="10.5" customHeight="1" x14ac:dyDescent="0.2"/>
    <row r="9" spans="4:62" ht="10.5" customHeight="1" x14ac:dyDescent="0.2"/>
    <row r="10" spans="4:62" ht="10.5" customHeight="1" x14ac:dyDescent="0.2"/>
    <row r="11" spans="4:62" ht="10.5" customHeight="1" x14ac:dyDescent="0.2">
      <c r="D11" s="119" t="str">
        <f>IF(APELLIDO="","",APELLIDO)</f>
        <v/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AA11" s="119" t="str">
        <f>IF(NOMBRE="","",NOMBRE)</f>
        <v/>
      </c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</row>
    <row r="12" spans="4:62" ht="10.5" customHeight="1" x14ac:dyDescent="0.2"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</row>
    <row r="13" spans="4:62" ht="10.5" customHeight="1" x14ac:dyDescent="0.2"/>
    <row r="14" spans="4:62" ht="10.5" customHeight="1" x14ac:dyDescent="0.2">
      <c r="D14" s="119" t="str">
        <f>IF(DIRECCIONBARRIO="","",DIRECCIONBARRIO)</f>
        <v/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3"/>
      <c r="AD14" s="119" t="str">
        <f>IF(CIUDAD="","",CIUDAD)</f>
        <v/>
      </c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</row>
    <row r="15" spans="4:62" ht="10.5" customHeight="1" x14ac:dyDescent="0.2"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3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</row>
    <row r="16" spans="4:62" ht="10.5" customHeight="1" x14ac:dyDescent="0.2"/>
    <row r="17" spans="4:60" ht="10.5" customHeight="1" x14ac:dyDescent="0.2">
      <c r="D17" s="119" t="str">
        <f>IF(TELEFONO="","",TELEFONO)</f>
        <v/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AA17" s="119" t="str">
        <f>IF(CELULAR="","",CELULAR)</f>
        <v/>
      </c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</row>
    <row r="18" spans="4:60" ht="10.5" customHeight="1" x14ac:dyDescent="0.2"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</row>
    <row r="19" spans="4:60" ht="10.5" customHeight="1" x14ac:dyDescent="0.2"/>
    <row r="20" spans="4:60" ht="10.5" customHeight="1" x14ac:dyDescent="0.2">
      <c r="D20" s="119" t="str">
        <f>IF(EMAIL="","",EMAIL)</f>
        <v/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3"/>
      <c r="AF20" s="119" t="str">
        <f>IF(NACIONALIDAD="","",NACIONALIDAD)</f>
        <v/>
      </c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</row>
    <row r="21" spans="4:60" ht="10.5" customHeight="1" x14ac:dyDescent="0.2"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3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</row>
    <row r="22" spans="4:60" ht="10.5" customHeight="1" x14ac:dyDescent="0.2"/>
    <row r="23" spans="4:60" ht="10.5" customHeight="1" x14ac:dyDescent="0.2">
      <c r="D23" s="119" t="str">
        <f>IF(PROFESION="","",PROFESION)</f>
        <v/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3"/>
      <c r="AD23" s="119" t="str">
        <f>IF(ESTADOCIVIL="","",ESTADOCIVIL)</f>
        <v/>
      </c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3"/>
      <c r="AS23" s="119" t="str">
        <f>IF(EXPERIENCIA="","",EXPERIENCIA)</f>
        <v/>
      </c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</row>
    <row r="24" spans="4:60" ht="10.5" customHeight="1" x14ac:dyDescent="0.2"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3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3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</row>
    <row r="25" spans="4:60" ht="10.5" customHeight="1" x14ac:dyDescent="0.2"/>
    <row r="26" spans="4:60" ht="10.5" customHeight="1" x14ac:dyDescent="0.2"/>
    <row r="27" spans="4:60" ht="10.5" customHeight="1" x14ac:dyDescent="0.2">
      <c r="T27" s="119" t="str">
        <f>IF(NUMEROCEDULA="","",NUMEROCEDULA)</f>
        <v/>
      </c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O27" s="126" t="str">
        <f>IF(LIBRETA="","",LIBRETA)</f>
        <v/>
      </c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</row>
    <row r="28" spans="4:60" ht="10.5" customHeight="1" x14ac:dyDescent="0.2">
      <c r="L28" s="117" t="str">
        <f>IF(C.C.="","",C.C.)</f>
        <v/>
      </c>
      <c r="M28" s="117"/>
      <c r="R28" s="19"/>
      <c r="S28" s="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BG28" s="118" t="str">
        <f>IF(PRIMERACLASE="","",PRIMERACLASE)</f>
        <v/>
      </c>
      <c r="BH28" s="118"/>
    </row>
    <row r="29" spans="4:60" ht="12" customHeight="1" x14ac:dyDescent="0.2">
      <c r="L29" s="117" t="str">
        <f>IF(EXTRANJERIA="","",EXTRANJERIA)</f>
        <v/>
      </c>
      <c r="M29" s="117"/>
      <c r="T29" s="124" t="str">
        <f>IF(CEDULAEXPEDIDAEN="","",CEDULAEXPEDIDAEN)</f>
        <v/>
      </c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O29" s="119" t="str">
        <f>IF(DISTRITO="","",DISTRITO)</f>
        <v/>
      </c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BG29" s="118" t="str">
        <f>IF(SEGUNDACLASE="","",SEGUNDACLASE)</f>
        <v/>
      </c>
      <c r="BH29" s="118"/>
    </row>
    <row r="30" spans="4:60" ht="10.5" customHeight="1" x14ac:dyDescent="0.2"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G30" s="119" t="str">
        <f>IF(LICENCIACONDUCCION="","",LICENCIACONDUCCION)</f>
        <v/>
      </c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Y30" s="116" t="str">
        <f>IF(CATEGORIA="","",CATEGORIA)</f>
        <v/>
      </c>
      <c r="AZ30" s="116"/>
      <c r="BA30" s="116"/>
      <c r="BB30" s="116"/>
      <c r="BC30" s="116"/>
      <c r="BD30" s="116"/>
      <c r="BE30" s="116"/>
      <c r="BF30" s="116"/>
      <c r="BG30" s="116"/>
      <c r="BH30" s="116"/>
    </row>
    <row r="31" spans="4:60" ht="10.5" customHeight="1" x14ac:dyDescent="0.2">
      <c r="D31" s="116" t="str">
        <f>IF(TARJ.PROFESIONAL="","",TARJ.PROFESIONAL)</f>
        <v/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Y31" s="20" t="str">
        <f>IF(SIVEHICULO="","",SIVEHICULO)</f>
        <v/>
      </c>
      <c r="AC31" s="20" t="str">
        <f>IF(NOVEHICULO="","",NOVEHICULO)</f>
        <v/>
      </c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</row>
    <row r="32" spans="4:60" ht="10.5" customHeight="1" x14ac:dyDescent="0.2">
      <c r="Y32" s="20"/>
      <c r="AC32" s="20"/>
    </row>
    <row r="33" spans="4:60" ht="10.5" customHeight="1" x14ac:dyDescent="0.2"/>
    <row r="34" spans="4:60" ht="10.5" customHeight="1" x14ac:dyDescent="0.2"/>
    <row r="35" spans="4:60" ht="13.5" customHeight="1" x14ac:dyDescent="0.2">
      <c r="AM35" s="117" t="str">
        <f>IF(EMPLEADO="","",EMPLEADO)</f>
        <v/>
      </c>
      <c r="AN35" s="117"/>
    </row>
    <row r="36" spans="4:60" ht="10.5" customHeight="1" x14ac:dyDescent="0.2">
      <c r="G36" s="12" t="str">
        <f>IF(SITRABAJAACTUAL="","",SITRABAJAACTUAL)</f>
        <v/>
      </c>
      <c r="L36" s="12" t="str">
        <f>IF(NOTRABAJAACTUAL="","",NOTRABAJAACTUAL)</f>
        <v/>
      </c>
      <c r="P36" s="116" t="str">
        <f>IF(EMPRESATRABAJAACTUAL="","",EMPRESATRABAJAACTUAL)</f>
        <v/>
      </c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M36" s="117" t="str">
        <f>IF(INDEPENDIENTE="","",INDEPENDIENTE)</f>
        <v/>
      </c>
      <c r="AN36" s="117"/>
      <c r="AP36" s="116" t="str">
        <f>IF(TIPOCONTRATO="","",TIPOCONTRATO)</f>
        <v/>
      </c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</row>
    <row r="37" spans="4:60" ht="15" customHeight="1" x14ac:dyDescent="0.2">
      <c r="AW37" s="114" t="str">
        <f>IF(NOMBRE.RECOMENDADO="","",NOMBRE.RECOMENDADO)</f>
        <v/>
      </c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</row>
    <row r="38" spans="4:60" ht="10.5" customHeight="1" x14ac:dyDescent="0.2"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</row>
    <row r="39" spans="4:60" ht="10.5" customHeight="1" x14ac:dyDescent="0.2">
      <c r="E39" s="117" t="str">
        <f>IF(SITRABAJOANTESENESTAEMPRESA="","",SITRABAJOANTESENESTAEMPRESA)</f>
        <v/>
      </c>
      <c r="F39" s="117"/>
      <c r="I39" s="117" t="str">
        <f>IF(NOTRABAJOANTESENESTAEMPRESA="","",NOTRABAJOANTESENESTAEMPRESA)</f>
        <v/>
      </c>
      <c r="J39" s="117"/>
      <c r="N39" s="117" t="str">
        <f>IF(SISOLICITOTRABAJOANTESENESTAEMPRESA="","",SISOLICITOTRABAJOANTESENESTAEMPRESA)</f>
        <v/>
      </c>
      <c r="O39" s="117"/>
      <c r="R39" s="117" t="str">
        <f>IF(NOSOLICITOTRABAJOANTESENESTAEMPRESA="","",NOSOLICITOTRABAJOANTESENESTAEMPRESA)</f>
        <v/>
      </c>
      <c r="S39" s="117"/>
      <c r="U39" s="118" t="str">
        <f>IF(DDANTESENESTAEMPRESA="","",DDANTESENESTAEMPRESA)</f>
        <v/>
      </c>
      <c r="V39" s="118"/>
      <c r="W39" s="118"/>
      <c r="X39" s="118"/>
      <c r="Y39" s="117" t="str">
        <f>IF(MMANTESENESTAEMPRESA="","",MMANTESENESTAEMPRESA)</f>
        <v/>
      </c>
      <c r="Z39" s="117"/>
      <c r="AA39" s="117"/>
      <c r="AB39" s="117"/>
      <c r="AC39" s="116" t="str">
        <f>IF(AAAAANTESENESTAEMPRESA="","",AAAAANTESENESTAEMPRESA)</f>
        <v/>
      </c>
      <c r="AD39" s="116"/>
      <c r="AE39" s="116"/>
      <c r="AF39" s="116"/>
      <c r="AJ39" s="119" t="str">
        <f>IF(SIRECOMENDOALGUIENDEESTAEMPRESA="","",SIRECOMENDOALGUIENDEESTAEMPRESA)</f>
        <v/>
      </c>
      <c r="AK39" s="119"/>
      <c r="AN39" s="119" t="str">
        <f>IF(NORECOMENDOALGUIENDEESTAEMPRESA="","",NORECOMENDOALGUIENDEESTAEMPRESA)</f>
        <v/>
      </c>
      <c r="AO39" s="119"/>
      <c r="AW39" s="123" t="str">
        <f>IF(DEPENDENCIAQUIENRECOMIENDA="","",DEPENDENCIAQUIENRECOMIENDA)</f>
        <v/>
      </c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</row>
    <row r="40" spans="4:60" ht="15.75" customHeight="1" x14ac:dyDescent="0.2"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</row>
    <row r="41" spans="4:60" ht="10.5" customHeight="1" x14ac:dyDescent="0.2">
      <c r="K41" s="12" t="str">
        <f>IF(SIPARIENTESTRABAJANENESTAEMPRESA="","",SIPARIENTESTRABAJANENESTAEMPRESA)</f>
        <v/>
      </c>
      <c r="R41" s="116" t="str">
        <f>IF(NOMBRE.PARIENTE="","",NOMBRE.PARIENTE)</f>
        <v/>
      </c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R41" s="117" t="str">
        <f>IF(ANUNCIO="","",ANUNCIO)</f>
        <v/>
      </c>
      <c r="AS41" s="117"/>
      <c r="AW41" s="117" t="str">
        <f>IF(AMIGO="","",AMIGO)</f>
        <v/>
      </c>
      <c r="AX41" s="117"/>
      <c r="BC41" s="115" t="str">
        <f>IF(CUALCONOCIMIENTOEXISTENCIAVACANTE="","",CUALCONOCIMIENTOEXISTENCIAVACANTE)</f>
        <v/>
      </c>
      <c r="BD41" s="115"/>
      <c r="BE41" s="115"/>
      <c r="BF41" s="115"/>
      <c r="BG41" s="115"/>
      <c r="BH41" s="115"/>
    </row>
    <row r="42" spans="4:60" ht="12.75" customHeight="1" x14ac:dyDescent="0.2">
      <c r="K42" s="12" t="str">
        <f>IF(NOPARIENTESTRABAJANENESTAEMPRESA="","",NOPARIENTESTRABAJANENESTAEMPRESA)</f>
        <v/>
      </c>
      <c r="R42" s="116" t="str">
        <f>IF(DEPENDENCIA.PARIENTE="","",DEPENDENCIA.PARIENTE)</f>
        <v/>
      </c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R42" s="117" t="str">
        <f>IF(GENTE="","",GENTE)</f>
        <v/>
      </c>
      <c r="AS42" s="117"/>
      <c r="AW42" s="117" t="str">
        <f>IF(OTROCONOCIMIENTOEXISTENCIAVACANTE="","",OTROCONOCIMIENTOEXISTENCIAVACANTE)</f>
        <v/>
      </c>
      <c r="AX42" s="117"/>
      <c r="BB42" s="25"/>
      <c r="BC42" s="115"/>
      <c r="BD42" s="115"/>
      <c r="BE42" s="115"/>
      <c r="BF42" s="115"/>
      <c r="BG42" s="115"/>
      <c r="BH42" s="115"/>
    </row>
    <row r="43" spans="4:60" ht="15" customHeight="1" x14ac:dyDescent="0.2"/>
    <row r="44" spans="4:60" ht="10.5" customHeight="1" x14ac:dyDescent="0.2">
      <c r="D44" s="114" t="str">
        <f>IF(POBLACION="","",POBLACION)</f>
        <v/>
      </c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W44" s="122" t="str">
        <f>IF(REGIONES="","",REGIONES)</f>
        <v/>
      </c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BH44" s="12" t="str">
        <f>IF(SITRABAJARLUGARDISTINTO="","",SITRABAJARLUGARDISTINTO)</f>
        <v/>
      </c>
    </row>
    <row r="45" spans="4:60" ht="12" customHeight="1" x14ac:dyDescent="0.2"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BH45" s="12" t="str">
        <f>IF(NOTRABAJARLUGARDISTINTO="","",NOTRABAJARLUGARDISTINTO)</f>
        <v/>
      </c>
    </row>
    <row r="46" spans="4:60" ht="10.5" customHeight="1" x14ac:dyDescent="0.2">
      <c r="L46" s="120" t="str">
        <f>IF(FAMILIAR="","",FAMILIAR)</f>
        <v/>
      </c>
      <c r="M46" s="120"/>
      <c r="Q46" s="122" t="str">
        <f>IF(NOMBREARRENDADOR="","",NOMBREARRENDADOR)</f>
        <v/>
      </c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M46" s="114" t="str">
        <f>IF(TEL.ARRENDADOR="","",TEL.ARRENDADOR)</f>
        <v/>
      </c>
      <c r="AN46" s="114"/>
      <c r="AO46" s="114"/>
      <c r="AP46" s="114"/>
      <c r="AQ46" s="114"/>
      <c r="AR46" s="114"/>
      <c r="AS46" s="114"/>
      <c r="AT46" s="114"/>
      <c r="AU46" s="114"/>
      <c r="AV46" s="114"/>
      <c r="AW46" s="121" t="str">
        <f>IF(TIEMPOVIVIDO="","",TIEMPOVIVIDO)</f>
        <v/>
      </c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</row>
    <row r="47" spans="4:60" ht="14.25" customHeight="1" x14ac:dyDescent="0.2">
      <c r="F47" s="118" t="str">
        <f>IF(PROPIA="","",PROPIA)</f>
        <v/>
      </c>
      <c r="G47" s="118"/>
      <c r="L47" s="120" t="str">
        <f>IF(ALQUILADA="","",ALQUILADA)</f>
        <v/>
      </c>
      <c r="M47" s="120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</row>
    <row r="48" spans="4:60" ht="10.5" customHeight="1" x14ac:dyDescent="0.2">
      <c r="M48" s="121" t="str">
        <f>IF(SIINGRESOADICIONAL="","",SIINGRESOADICIONAL)</f>
        <v/>
      </c>
      <c r="N48" s="121"/>
      <c r="Q48" s="115" t="str">
        <f>IF(VALORINGRESO="","",VALORINGRESO)</f>
        <v/>
      </c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S48" s="115" t="str">
        <f>IF(OBLIGACIONES="","",OBLIGACIONES)</f>
        <v/>
      </c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</row>
    <row r="49" spans="4:60" ht="12.75" customHeight="1" x14ac:dyDescent="0.2">
      <c r="M49" s="121" t="str">
        <f>IF(NOINGRESOADICIONAL="","",NOINGRESOADICIONAL)</f>
        <v/>
      </c>
      <c r="N49" s="121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</row>
    <row r="50" spans="4:60" ht="10.5" customHeight="1" x14ac:dyDescent="0.2">
      <c r="D50" s="115" t="str">
        <f>IF(CONCEPTOS="","",CONCEPTOS)</f>
        <v/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S50" s="115" t="str">
        <f>IF(ASPIRACIONSALARIAL="","",ASPIRACIONSALARIAL)</f>
        <v/>
      </c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</row>
    <row r="51" spans="4:60" ht="10.5" customHeight="1" x14ac:dyDescent="0.2"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</row>
    <row r="52" spans="4:60" ht="18" customHeight="1" x14ac:dyDescent="0.2">
      <c r="D52" s="116" t="str">
        <f>IF(AFICIONES="","",AFICIONES)</f>
        <v/>
      </c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M52" s="116" t="str">
        <f>IF(CUALES2="","",CUALES2)</f>
        <v/>
      </c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</row>
    <row r="53" spans="4:60" ht="10.5" customHeight="1" x14ac:dyDescent="0.2"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D53" s="117" t="str">
        <f>IF(SIPRACTICADEPORTE="","",SIPRACTICADEPORTE)</f>
        <v/>
      </c>
      <c r="AE53" s="117"/>
      <c r="AH53" s="118" t="str">
        <f>IF(NOPRACTICADEPORTE="","",NOPRACTICADEPORTE)</f>
        <v/>
      </c>
      <c r="AI53" s="118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</row>
    <row r="54" spans="4:60" ht="10.5" customHeight="1" x14ac:dyDescent="0.2"/>
    <row r="55" spans="4:60" ht="6" customHeight="1" x14ac:dyDescent="0.2">
      <c r="R55" s="116" t="str">
        <f>IF(CUALES3="","",CUALES3)</f>
        <v/>
      </c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</row>
    <row r="56" spans="4:60" ht="10.5" customHeight="1" x14ac:dyDescent="0.2">
      <c r="E56" s="119" t="str">
        <f>IF(_SI11="","",_SI11)</f>
        <v/>
      </c>
      <c r="F56" s="119"/>
      <c r="I56" s="117" t="str">
        <f>IF(_NO11="","",_NO11)</f>
        <v/>
      </c>
      <c r="J56" s="117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</row>
    <row r="57" spans="4:60" ht="10.5" customHeight="1" x14ac:dyDescent="0.2">
      <c r="R57" s="116" t="str">
        <f>IF(CUALES4="","",CUALES4)</f>
        <v/>
      </c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</row>
    <row r="58" spans="4:60" ht="10.5" customHeight="1" x14ac:dyDescent="0.2">
      <c r="E58" s="119" t="str">
        <f>IF(_SI12="","",_SI12)</f>
        <v/>
      </c>
      <c r="F58" s="119"/>
      <c r="I58" s="117" t="str">
        <f>IF(_NO12="","",_NO12)</f>
        <v/>
      </c>
      <c r="J58" s="117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</row>
    <row r="59" spans="4:60" ht="10.5" customHeight="1" x14ac:dyDescent="0.2"/>
    <row r="60" spans="4:60" ht="10.5" customHeight="1" x14ac:dyDescent="0.2"/>
    <row r="61" spans="4:60" ht="10.5" customHeight="1" x14ac:dyDescent="0.2"/>
    <row r="62" spans="4:60" ht="10.5" customHeight="1" x14ac:dyDescent="0.2">
      <c r="D62" s="114" t="str">
        <f>IF(EXPECTATIVAS1="","",EXPECTATIVAS1)</f>
        <v/>
      </c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</row>
    <row r="63" spans="4:60" ht="10.5" customHeight="1" x14ac:dyDescent="0.2"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</row>
    <row r="64" spans="4:60" ht="10.5" customHeight="1" x14ac:dyDescent="0.2">
      <c r="D64" s="115" t="str">
        <f>IF(EXPECTATIVAS2="","",EXPECTATIVAS2)</f>
        <v/>
      </c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</row>
    <row r="65" spans="1:60" ht="10.5" customHeight="1" x14ac:dyDescent="0.2">
      <c r="A65" s="23"/>
      <c r="B65" s="23"/>
      <c r="C65" s="23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</row>
    <row r="66" spans="1:60" ht="10.5" customHeight="1" x14ac:dyDescent="0.2">
      <c r="A66" s="23"/>
      <c r="B66" s="23"/>
      <c r="C66" s="23"/>
      <c r="D66" s="115" t="str">
        <f>IF(EXPECTATIVAS3="","",EXPECTATIVAS3)</f>
        <v/>
      </c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</row>
    <row r="67" spans="1:60" ht="10.5" customHeight="1" x14ac:dyDescent="0.2"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</row>
    <row r="68" spans="1:60" ht="10.5" customHeight="1" x14ac:dyDescent="0.2"/>
    <row r="69" spans="1:60" ht="10.5" customHeight="1" x14ac:dyDescent="0.2"/>
    <row r="70" spans="1:60" ht="10.5" customHeight="1" x14ac:dyDescent="0.2"/>
    <row r="71" spans="1:60" ht="10.5" customHeight="1" x14ac:dyDescent="0.2"/>
    <row r="72" spans="1:60" ht="10.5" customHeight="1" x14ac:dyDescent="0.2"/>
    <row r="73" spans="1:60" ht="10.5" customHeight="1" x14ac:dyDescent="0.2"/>
    <row r="74" spans="1:60" ht="10.5" customHeight="1" x14ac:dyDescent="0.2"/>
    <row r="75" spans="1:60" ht="10.5" customHeight="1" x14ac:dyDescent="0.2"/>
    <row r="76" spans="1:60" ht="10.5" customHeight="1" x14ac:dyDescent="0.2"/>
    <row r="77" spans="1:60" ht="10.5" customHeight="1" x14ac:dyDescent="0.2"/>
    <row r="78" spans="1:60" x14ac:dyDescent="0.2"/>
    <row r="79" spans="1:60" x14ac:dyDescent="0.2"/>
    <row r="80" spans="1:6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</sheetData>
  <sheetProtection password="BB17" sheet="1" objects="1" scenarios="1" selectLockedCells="1" selectUnlockedCells="1"/>
  <mergeCells count="76">
    <mergeCell ref="BG28:BH28"/>
    <mergeCell ref="I56:J56"/>
    <mergeCell ref="I58:J58"/>
    <mergeCell ref="L28:M28"/>
    <mergeCell ref="BG29:BH29"/>
    <mergeCell ref="L29:M29"/>
    <mergeCell ref="D44:U45"/>
    <mergeCell ref="W44:AR45"/>
    <mergeCell ref="T27:AD28"/>
    <mergeCell ref="AO27:AY28"/>
    <mergeCell ref="D31:S31"/>
    <mergeCell ref="AO29:AY29"/>
    <mergeCell ref="E39:F39"/>
    <mergeCell ref="I39:J39"/>
    <mergeCell ref="U39:X39"/>
    <mergeCell ref="Y39:AB39"/>
    <mergeCell ref="AW37:BH38"/>
    <mergeCell ref="AG30:AV31"/>
    <mergeCell ref="AY30:BH31"/>
    <mergeCell ref="T29:AD30"/>
    <mergeCell ref="AP36:BH36"/>
    <mergeCell ref="P36:AF36"/>
    <mergeCell ref="AM36:AN36"/>
    <mergeCell ref="AM35:AN35"/>
    <mergeCell ref="L6:O7"/>
    <mergeCell ref="Q6:T7"/>
    <mergeCell ref="AS23:BH24"/>
    <mergeCell ref="AD23:AP24"/>
    <mergeCell ref="D23:AB24"/>
    <mergeCell ref="D20:AD21"/>
    <mergeCell ref="W6:AX7"/>
    <mergeCell ref="AA11:AV12"/>
    <mergeCell ref="AD14:AV15"/>
    <mergeCell ref="D11:Y12"/>
    <mergeCell ref="AZ6:BH7"/>
    <mergeCell ref="D14:AB15"/>
    <mergeCell ref="H6:K7"/>
    <mergeCell ref="D17:Y18"/>
    <mergeCell ref="AA17:AV18"/>
    <mergeCell ref="AF20:AV21"/>
    <mergeCell ref="R39:S39"/>
    <mergeCell ref="AS48:BH49"/>
    <mergeCell ref="AW46:BH47"/>
    <mergeCell ref="AM46:AV47"/>
    <mergeCell ref="F47:G47"/>
    <mergeCell ref="L46:M46"/>
    <mergeCell ref="R41:AH41"/>
    <mergeCell ref="R42:AH42"/>
    <mergeCell ref="AR41:AS41"/>
    <mergeCell ref="AR42:AS42"/>
    <mergeCell ref="AW41:AX41"/>
    <mergeCell ref="AW39:BH40"/>
    <mergeCell ref="AJ39:AK39"/>
    <mergeCell ref="AN39:AO39"/>
    <mergeCell ref="AC39:AF39"/>
    <mergeCell ref="N39:O39"/>
    <mergeCell ref="D50:AO51"/>
    <mergeCell ref="AS50:BH51"/>
    <mergeCell ref="AW42:AX42"/>
    <mergeCell ref="L47:M47"/>
    <mergeCell ref="M48:N48"/>
    <mergeCell ref="M49:N49"/>
    <mergeCell ref="BC41:BH42"/>
    <mergeCell ref="Q46:AJ47"/>
    <mergeCell ref="Q48:AO49"/>
    <mergeCell ref="D62:BH63"/>
    <mergeCell ref="D64:BH65"/>
    <mergeCell ref="D66:BH67"/>
    <mergeCell ref="D52:Z53"/>
    <mergeCell ref="AM52:BH53"/>
    <mergeCell ref="AD53:AE53"/>
    <mergeCell ref="AH53:AI53"/>
    <mergeCell ref="E56:F56"/>
    <mergeCell ref="E58:F58"/>
    <mergeCell ref="R55:BH56"/>
    <mergeCell ref="R57:BH58"/>
  </mergeCells>
  <pageMargins left="0.70866141732283505" right="0" top="0.74803149606299202" bottom="0" header="0.31496062992126" footer="0"/>
  <pageSetup paperSize="5" orientation="portrait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23595" r:id="rId4" name="Image1">
          <controlPr defaultSize="0" autoLine="0" r:id="rId5">
            <anchor moveWithCells="1">
              <from>
                <xdr:col>50</xdr:col>
                <xdr:colOff>95250</xdr:colOff>
                <xdr:row>9</xdr:row>
                <xdr:rowOff>66675</xdr:rowOff>
              </from>
              <to>
                <xdr:col>61</xdr:col>
                <xdr:colOff>0</xdr:colOff>
                <xdr:row>20</xdr:row>
                <xdr:rowOff>19050</xdr:rowOff>
              </to>
            </anchor>
          </controlPr>
        </control>
      </mc:Choice>
      <mc:Fallback>
        <control shapeId="23595" r:id="rId4" name="Image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Q191"/>
  <sheetViews>
    <sheetView showGridLines="0" showRowColHeaders="0" zoomScaleNormal="100" workbookViewId="0">
      <pane ySplit="4" topLeftCell="A5" activePane="bottomLeft" state="frozen"/>
      <selection pane="bottomLeft" sqref="A1:BG2"/>
    </sheetView>
  </sheetViews>
  <sheetFormatPr baseColWidth="10" defaultColWidth="0" defaultRowHeight="12.75" zeroHeight="1" x14ac:dyDescent="0.2"/>
  <cols>
    <col min="1" max="1" width="4.28515625" style="26" customWidth="1"/>
    <col min="2" max="2" width="8.140625" style="26" customWidth="1"/>
    <col min="3" max="3" width="3" style="26" customWidth="1"/>
    <col min="4" max="4" width="0.5703125" style="26" customWidth="1"/>
    <col min="5" max="5" width="0.7109375" style="26" customWidth="1"/>
    <col min="6" max="6" width="2" style="26" customWidth="1"/>
    <col min="7" max="8" width="1.42578125" style="26" customWidth="1"/>
    <col min="9" max="9" width="3.5703125" style="26" customWidth="1"/>
    <col min="10" max="10" width="1.28515625" style="26" customWidth="1"/>
    <col min="11" max="11" width="0.7109375" style="26" customWidth="1"/>
    <col min="12" max="12" width="1.7109375" style="26" customWidth="1"/>
    <col min="13" max="13" width="1.28515625" style="26" customWidth="1"/>
    <col min="14" max="14" width="0.7109375" style="26" customWidth="1"/>
    <col min="15" max="15" width="0.85546875" style="26" customWidth="1"/>
    <col min="16" max="16" width="2.28515625" style="26" customWidth="1"/>
    <col min="17" max="17" width="0.85546875" style="26" customWidth="1"/>
    <col min="18" max="18" width="3" style="26" customWidth="1"/>
    <col min="19" max="19" width="0.5703125" style="26" customWidth="1"/>
    <col min="20" max="20" width="1.28515625" style="26" customWidth="1"/>
    <col min="21" max="21" width="4.28515625" style="26" customWidth="1"/>
    <col min="22" max="22" width="3.85546875" style="26" customWidth="1"/>
    <col min="23" max="23" width="2.28515625" style="26" customWidth="1"/>
    <col min="24" max="24" width="4.7109375" style="26" customWidth="1"/>
    <col min="25" max="25" width="1" style="26" customWidth="1"/>
    <col min="26" max="26" width="2.7109375" style="26" customWidth="1"/>
    <col min="27" max="27" width="6.85546875" style="26" customWidth="1"/>
    <col min="28" max="28" width="1.7109375" style="26" customWidth="1"/>
    <col min="29" max="29" width="2" style="26" customWidth="1"/>
    <col min="30" max="30" width="1.85546875" style="26" customWidth="1"/>
    <col min="31" max="31" width="1.7109375" style="26" customWidth="1"/>
    <col min="32" max="32" width="3.28515625" style="26" customWidth="1"/>
    <col min="33" max="33" width="0.7109375" style="26" customWidth="1"/>
    <col min="34" max="34" width="2.5703125" style="26" customWidth="1"/>
    <col min="35" max="35" width="3.28515625" style="26" customWidth="1"/>
    <col min="36" max="36" width="1" style="26" customWidth="1"/>
    <col min="37" max="37" width="0.7109375" style="26" customWidth="1"/>
    <col min="38" max="39" width="1" style="26" customWidth="1"/>
    <col min="40" max="40" width="1.7109375" style="26" customWidth="1"/>
    <col min="41" max="41" width="0.5703125" style="26" customWidth="1"/>
    <col min="42" max="42" width="1.28515625" style="26" customWidth="1"/>
    <col min="43" max="43" width="1.7109375" style="26" customWidth="1"/>
    <col min="44" max="44" width="3.7109375" style="26" customWidth="1"/>
    <col min="45" max="45" width="2.28515625" style="26" customWidth="1"/>
    <col min="46" max="46" width="0.42578125" style="26" customWidth="1"/>
    <col min="47" max="47" width="3.42578125" style="26" customWidth="1"/>
    <col min="48" max="48" width="1.7109375" style="26" customWidth="1"/>
    <col min="49" max="49" width="1.140625" style="26" customWidth="1"/>
    <col min="50" max="50" width="0.85546875" style="26" customWidth="1"/>
    <col min="51" max="51" width="1.28515625" style="26" customWidth="1"/>
    <col min="52" max="52" width="2.28515625" style="26" customWidth="1"/>
    <col min="53" max="53" width="2.7109375" style="26" customWidth="1"/>
    <col min="54" max="54" width="3.5703125" style="26" customWidth="1"/>
    <col min="55" max="55" width="1.7109375" style="26" customWidth="1"/>
    <col min="56" max="56" width="2" style="26" customWidth="1"/>
    <col min="57" max="57" width="1.7109375" style="26" customWidth="1"/>
    <col min="58" max="58" width="2.28515625" style="26" customWidth="1"/>
    <col min="59" max="59" width="9.140625" style="26" customWidth="1"/>
    <col min="60" max="60" width="20.5703125" style="26" hidden="1" customWidth="1"/>
    <col min="61" max="63" width="9.140625" style="26" hidden="1" customWidth="1"/>
    <col min="64" max="64" width="9.140625" style="27" hidden="1" customWidth="1"/>
    <col min="65" max="66" width="9.140625" style="26" hidden="1" customWidth="1"/>
    <col min="67" max="68" width="9.140625" style="26" customWidth="1"/>
    <col min="69" max="69" width="27" style="26" hidden="1" customWidth="1"/>
    <col min="70" max="16384" width="0" style="26" hidden="1"/>
  </cols>
  <sheetData>
    <row r="1" spans="1:69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26" t="s">
        <v>206</v>
      </c>
      <c r="BI1" s="26" t="s">
        <v>207</v>
      </c>
      <c r="BJ1" s="26" t="s">
        <v>208</v>
      </c>
      <c r="BK1" s="26" t="s">
        <v>209</v>
      </c>
      <c r="BL1" s="27" t="s">
        <v>210</v>
      </c>
      <c r="BM1" s="26" t="s">
        <v>211</v>
      </c>
      <c r="BN1" s="26" t="s">
        <v>212</v>
      </c>
    </row>
    <row r="2" spans="1:69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39" t="s">
        <v>214</v>
      </c>
      <c r="BI2" s="39" t="s">
        <v>1023</v>
      </c>
      <c r="BJ2" s="26">
        <v>1770</v>
      </c>
      <c r="BK2" s="26">
        <v>1620</v>
      </c>
      <c r="BL2" s="27">
        <v>9</v>
      </c>
      <c r="BM2" s="26" t="s">
        <v>905</v>
      </c>
      <c r="BN2" s="26">
        <v>0</v>
      </c>
      <c r="BQ2" s="39"/>
    </row>
    <row r="3" spans="1:69" x14ac:dyDescent="0.2">
      <c r="BH3" s="39" t="s">
        <v>215</v>
      </c>
      <c r="BI3" s="39" t="s">
        <v>777</v>
      </c>
      <c r="BJ3" s="26">
        <v>1560</v>
      </c>
      <c r="BK3" s="26">
        <v>2130</v>
      </c>
      <c r="BL3" s="27">
        <v>9</v>
      </c>
      <c r="BM3" s="26" t="s">
        <v>905</v>
      </c>
      <c r="BN3" s="26">
        <v>1</v>
      </c>
      <c r="BQ3" s="39"/>
    </row>
    <row r="4" spans="1:69" ht="13.9" customHeight="1" x14ac:dyDescent="0.2">
      <c r="BH4" s="39" t="s">
        <v>218</v>
      </c>
      <c r="BI4" s="39" t="s">
        <v>809</v>
      </c>
      <c r="BJ4" s="26">
        <v>390</v>
      </c>
      <c r="BK4" s="26">
        <v>2130</v>
      </c>
      <c r="BL4" s="27">
        <v>9</v>
      </c>
      <c r="BM4" s="26" t="s">
        <v>905</v>
      </c>
      <c r="BN4" s="26">
        <v>2</v>
      </c>
      <c r="BQ4" s="39"/>
    </row>
    <row r="5" spans="1:69" ht="21.6" customHeight="1" x14ac:dyDescent="0.2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H5" s="39" t="s">
        <v>219</v>
      </c>
      <c r="BI5" s="39" t="s">
        <v>813</v>
      </c>
      <c r="BJ5" s="26">
        <v>400</v>
      </c>
      <c r="BK5" s="26">
        <v>2340</v>
      </c>
      <c r="BL5" s="27">
        <v>9</v>
      </c>
      <c r="BM5" s="26" t="s">
        <v>905</v>
      </c>
      <c r="BN5" s="26">
        <v>3</v>
      </c>
      <c r="BQ5" s="39"/>
    </row>
    <row r="6" spans="1:69" ht="8.4499999999999993" customHeight="1" x14ac:dyDescent="0.2">
      <c r="BH6" s="39" t="s">
        <v>224</v>
      </c>
      <c r="BI6" s="39" t="s">
        <v>937</v>
      </c>
      <c r="BJ6" s="26">
        <v>1480</v>
      </c>
      <c r="BK6" s="26">
        <v>1530</v>
      </c>
      <c r="BL6" s="27">
        <v>9</v>
      </c>
      <c r="BM6" s="26" t="s">
        <v>905</v>
      </c>
      <c r="BN6" s="26">
        <v>4</v>
      </c>
      <c r="BQ6" s="39"/>
    </row>
    <row r="7" spans="1:69" ht="12.6" customHeight="1" x14ac:dyDescent="0.2">
      <c r="B7" s="71" t="s">
        <v>56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 t="s">
        <v>7</v>
      </c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 t="s">
        <v>65</v>
      </c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H7" s="39" t="s">
        <v>233</v>
      </c>
      <c r="BI7" s="39" t="s">
        <v>774</v>
      </c>
      <c r="BJ7" s="26">
        <v>1250</v>
      </c>
      <c r="BK7" s="26">
        <v>2470</v>
      </c>
      <c r="BL7" s="27">
        <v>9</v>
      </c>
      <c r="BM7" s="26" t="s">
        <v>905</v>
      </c>
      <c r="BN7" s="26">
        <v>5</v>
      </c>
      <c r="BQ7" s="39"/>
    </row>
    <row r="8" spans="1:69" ht="18" customHeight="1" x14ac:dyDescent="0.2">
      <c r="B8" s="78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78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78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H8" s="39" t="s">
        <v>243</v>
      </c>
      <c r="BI8" s="39" t="s">
        <v>778</v>
      </c>
      <c r="BJ8" s="26">
        <v>1560</v>
      </c>
      <c r="BK8" s="26">
        <v>2170</v>
      </c>
      <c r="BL8" s="27">
        <v>9</v>
      </c>
      <c r="BM8" s="26" t="s">
        <v>905</v>
      </c>
      <c r="BN8" s="26">
        <v>6</v>
      </c>
      <c r="BQ8" s="39"/>
    </row>
    <row r="9" spans="1:69" x14ac:dyDescent="0.2">
      <c r="B9" s="71" t="s">
        <v>143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 t="s">
        <v>57</v>
      </c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 t="s">
        <v>6</v>
      </c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 t="s">
        <v>64</v>
      </c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H9" s="39" t="s">
        <v>244</v>
      </c>
      <c r="BI9" s="39" t="s">
        <v>845</v>
      </c>
      <c r="BJ9" s="26">
        <v>830</v>
      </c>
      <c r="BK9" s="26">
        <v>2210</v>
      </c>
      <c r="BL9" s="27">
        <v>9</v>
      </c>
      <c r="BM9" s="26" t="s">
        <v>905</v>
      </c>
      <c r="BN9" s="26">
        <v>7</v>
      </c>
      <c r="BQ9" s="39"/>
    </row>
    <row r="10" spans="1:69" ht="16.899999999999999" customHeight="1" x14ac:dyDescent="0.2">
      <c r="B10" s="78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78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78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H10" s="39" t="s">
        <v>246</v>
      </c>
      <c r="BI10" s="39" t="s">
        <v>810</v>
      </c>
      <c r="BJ10" s="26">
        <v>390</v>
      </c>
      <c r="BK10" s="26">
        <v>2170</v>
      </c>
      <c r="BL10" s="27">
        <v>9</v>
      </c>
      <c r="BM10" s="26" t="s">
        <v>905</v>
      </c>
      <c r="BN10" s="26">
        <v>8</v>
      </c>
      <c r="BQ10" s="39"/>
    </row>
    <row r="11" spans="1:69" ht="6.6" customHeight="1" x14ac:dyDescent="0.2">
      <c r="B11" s="71" t="s">
        <v>919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4"/>
      <c r="Q11" s="74"/>
      <c r="R11" s="74"/>
      <c r="S11" s="74"/>
      <c r="T11" s="74"/>
      <c r="U11" s="71" t="s">
        <v>58</v>
      </c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 t="s">
        <v>63</v>
      </c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H11" s="39" t="s">
        <v>247</v>
      </c>
      <c r="BI11" s="39" t="s">
        <v>805</v>
      </c>
      <c r="BJ11" s="26">
        <v>220</v>
      </c>
      <c r="BK11" s="26">
        <v>1030</v>
      </c>
      <c r="BL11" s="27">
        <v>9</v>
      </c>
      <c r="BM11" s="26" t="s">
        <v>905</v>
      </c>
      <c r="BN11" s="26">
        <v>9</v>
      </c>
      <c r="BQ11" s="39"/>
    </row>
    <row r="12" spans="1:69" ht="7.15" customHeight="1" x14ac:dyDescent="0.2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150"/>
      <c r="Q12" s="150"/>
      <c r="R12" s="150"/>
      <c r="S12" s="74"/>
      <c r="T12" s="74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H12" s="39" t="s">
        <v>250</v>
      </c>
      <c r="BI12" s="39" t="s">
        <v>779</v>
      </c>
      <c r="BJ12" s="26">
        <v>1560</v>
      </c>
      <c r="BK12" s="26">
        <v>2210</v>
      </c>
      <c r="BL12" s="27">
        <v>9</v>
      </c>
      <c r="BM12" s="26" t="s">
        <v>905</v>
      </c>
      <c r="BN12" s="26">
        <v>10</v>
      </c>
      <c r="BQ12" s="39"/>
    </row>
    <row r="13" spans="1:69" ht="9.6" customHeight="1" x14ac:dyDescent="0.2">
      <c r="B13" s="149" t="s">
        <v>920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50"/>
      <c r="Q13" s="150"/>
      <c r="R13" s="150"/>
      <c r="S13" s="74"/>
      <c r="T13" s="74"/>
      <c r="U13" s="78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H13" s="39" t="s">
        <v>251</v>
      </c>
      <c r="BI13" s="39" t="s">
        <v>938</v>
      </c>
      <c r="BJ13" s="26">
        <v>1040</v>
      </c>
      <c r="BK13" s="26">
        <v>1740</v>
      </c>
      <c r="BL13" s="27">
        <v>9</v>
      </c>
      <c r="BM13" s="26" t="s">
        <v>905</v>
      </c>
      <c r="BN13" s="26">
        <v>11</v>
      </c>
      <c r="BQ13" s="39"/>
    </row>
    <row r="14" spans="1:69" ht="5.45" customHeight="1" x14ac:dyDescent="0.2"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74"/>
      <c r="Q14" s="74"/>
      <c r="R14" s="74"/>
      <c r="S14" s="74"/>
      <c r="T14" s="74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H14" s="39" t="s">
        <v>252</v>
      </c>
      <c r="BI14" s="39" t="s">
        <v>939</v>
      </c>
      <c r="BJ14" s="26">
        <v>1040</v>
      </c>
      <c r="BK14" s="26">
        <v>1700</v>
      </c>
      <c r="BL14" s="27">
        <v>9</v>
      </c>
      <c r="BM14" s="26" t="s">
        <v>905</v>
      </c>
      <c r="BN14" s="26">
        <v>12</v>
      </c>
      <c r="BQ14" s="39"/>
    </row>
    <row r="15" spans="1:69" ht="14.45" customHeight="1" x14ac:dyDescent="0.2">
      <c r="B15" s="71" t="s">
        <v>59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 t="s">
        <v>7</v>
      </c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 t="s">
        <v>62</v>
      </c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H15" s="39" t="s">
        <v>253</v>
      </c>
      <c r="BI15" s="39" t="s">
        <v>940</v>
      </c>
      <c r="BJ15" s="26">
        <v>1740</v>
      </c>
      <c r="BK15" s="26">
        <v>1870</v>
      </c>
      <c r="BL15" s="27">
        <v>9</v>
      </c>
      <c r="BM15" s="26" t="s">
        <v>905</v>
      </c>
      <c r="BN15" s="26">
        <v>13</v>
      </c>
      <c r="BQ15" s="39"/>
    </row>
    <row r="16" spans="1:69" ht="16.149999999999999" customHeight="1" x14ac:dyDescent="0.2">
      <c r="B16" s="78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H16" s="39" t="s">
        <v>270</v>
      </c>
      <c r="BI16" s="40" t="s">
        <v>941</v>
      </c>
      <c r="BJ16" s="26">
        <v>1740</v>
      </c>
      <c r="BK16" s="26">
        <v>1700</v>
      </c>
      <c r="BL16" s="27">
        <v>9</v>
      </c>
      <c r="BM16" s="26" t="s">
        <v>905</v>
      </c>
      <c r="BN16" s="26">
        <v>14</v>
      </c>
      <c r="BQ16" s="40"/>
    </row>
    <row r="17" spans="2:69" ht="30" customHeight="1" x14ac:dyDescent="0.2">
      <c r="B17" s="78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H17" s="39" t="s">
        <v>271</v>
      </c>
      <c r="BI17" s="40" t="s">
        <v>800</v>
      </c>
      <c r="BJ17" s="26">
        <v>1740</v>
      </c>
      <c r="BK17" s="26">
        <v>1740</v>
      </c>
      <c r="BL17" s="27">
        <v>9</v>
      </c>
      <c r="BM17" s="26" t="s">
        <v>905</v>
      </c>
      <c r="BN17" s="26">
        <v>15</v>
      </c>
      <c r="BQ17" s="40"/>
    </row>
    <row r="18" spans="2:69" ht="13.9" customHeight="1" x14ac:dyDescent="0.2">
      <c r="B18" s="71" t="s">
        <v>60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 t="s">
        <v>7</v>
      </c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 t="s">
        <v>62</v>
      </c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H18" s="39" t="s">
        <v>272</v>
      </c>
      <c r="BI18" s="40" t="s">
        <v>859</v>
      </c>
      <c r="BJ18" s="26">
        <v>1320</v>
      </c>
      <c r="BK18" s="26">
        <v>1820</v>
      </c>
      <c r="BL18" s="27">
        <v>9</v>
      </c>
      <c r="BM18" s="26" t="s">
        <v>905</v>
      </c>
      <c r="BN18" s="26">
        <v>16</v>
      </c>
      <c r="BQ18" s="40"/>
    </row>
    <row r="19" spans="2:69" ht="16.149999999999999" customHeight="1" x14ac:dyDescent="0.2">
      <c r="B19" s="78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78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H19" s="39" t="s">
        <v>273</v>
      </c>
      <c r="BI19" s="40" t="s">
        <v>942</v>
      </c>
      <c r="BJ19" s="26">
        <v>1320</v>
      </c>
      <c r="BK19" s="26">
        <v>1870</v>
      </c>
      <c r="BL19" s="27">
        <v>9</v>
      </c>
      <c r="BM19" s="26" t="s">
        <v>905</v>
      </c>
      <c r="BN19" s="26">
        <v>17</v>
      </c>
      <c r="BQ19" s="40"/>
    </row>
    <row r="20" spans="2:69" ht="30" customHeight="1" x14ac:dyDescent="0.2">
      <c r="B20" s="78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78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H20" s="39" t="s">
        <v>274</v>
      </c>
      <c r="BI20" s="40" t="s">
        <v>943</v>
      </c>
      <c r="BJ20" s="26">
        <v>1530</v>
      </c>
      <c r="BK20" s="26">
        <v>1820</v>
      </c>
      <c r="BL20" s="27">
        <v>9</v>
      </c>
      <c r="BM20" s="26" t="s">
        <v>905</v>
      </c>
      <c r="BN20" s="26">
        <v>18</v>
      </c>
      <c r="BQ20" s="40"/>
    </row>
    <row r="21" spans="2:69" ht="7.9" customHeight="1" x14ac:dyDescent="0.2"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H21" s="39" t="s">
        <v>275</v>
      </c>
      <c r="BI21" s="40" t="s">
        <v>944</v>
      </c>
      <c r="BJ21" s="26">
        <v>1530</v>
      </c>
      <c r="BK21" s="26">
        <v>1870</v>
      </c>
      <c r="BL21" s="27">
        <v>9</v>
      </c>
      <c r="BM21" s="26" t="s">
        <v>905</v>
      </c>
      <c r="BN21" s="26">
        <v>19</v>
      </c>
      <c r="BQ21" s="40"/>
    </row>
    <row r="22" spans="2:69" ht="23.45" customHeight="1" x14ac:dyDescent="0.2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H22" s="39" t="s">
        <v>276</v>
      </c>
      <c r="BI22" s="40" t="s">
        <v>945</v>
      </c>
      <c r="BJ22" s="26">
        <v>1740</v>
      </c>
      <c r="BK22" s="26">
        <v>1820</v>
      </c>
      <c r="BL22" s="27">
        <v>9</v>
      </c>
      <c r="BM22" s="26" t="s">
        <v>905</v>
      </c>
      <c r="BN22" s="26">
        <v>20</v>
      </c>
      <c r="BQ22" s="40"/>
    </row>
    <row r="23" spans="2:69" ht="7.15" customHeight="1" x14ac:dyDescent="0.2">
      <c r="BH23" s="39" t="s">
        <v>281</v>
      </c>
      <c r="BI23" s="39" t="s">
        <v>946</v>
      </c>
      <c r="BJ23" s="26">
        <v>80</v>
      </c>
      <c r="BK23" s="26">
        <v>310</v>
      </c>
      <c r="BL23" s="27">
        <v>9</v>
      </c>
      <c r="BM23" s="26" t="s">
        <v>905</v>
      </c>
      <c r="BN23" s="26">
        <v>21</v>
      </c>
      <c r="BQ23" s="39"/>
    </row>
    <row r="24" spans="2:69" ht="21.6" customHeight="1" x14ac:dyDescent="0.2"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7"/>
      <c r="P24" s="147"/>
      <c r="Q24" s="147"/>
      <c r="R24" s="147"/>
      <c r="S24" s="147"/>
      <c r="T24" s="147"/>
      <c r="U24" s="147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H24" s="39" t="s">
        <v>288</v>
      </c>
      <c r="BI24" s="39" t="s">
        <v>820</v>
      </c>
      <c r="BJ24" s="26">
        <v>390</v>
      </c>
      <c r="BK24" s="26">
        <v>2640</v>
      </c>
      <c r="BL24" s="27">
        <v>9</v>
      </c>
      <c r="BM24" s="26" t="s">
        <v>905</v>
      </c>
      <c r="BN24" s="26">
        <v>22</v>
      </c>
      <c r="BQ24" s="39"/>
    </row>
    <row r="25" spans="2:69" ht="22.9" customHeight="1" x14ac:dyDescent="0.2">
      <c r="B25" s="87" t="s">
        <v>66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107"/>
      <c r="P25" s="107"/>
      <c r="Q25" s="107"/>
      <c r="R25" s="107"/>
      <c r="S25" s="107"/>
      <c r="T25" s="107"/>
      <c r="U25" s="107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H25" s="39" t="s">
        <v>291</v>
      </c>
      <c r="BI25" s="39" t="s">
        <v>947</v>
      </c>
      <c r="BJ25" s="26">
        <v>1480</v>
      </c>
      <c r="BK25" s="26">
        <v>310</v>
      </c>
      <c r="BL25" s="27">
        <v>9</v>
      </c>
      <c r="BM25" s="26" t="s">
        <v>905</v>
      </c>
      <c r="BN25" s="26">
        <v>23</v>
      </c>
      <c r="BQ25" s="39"/>
    </row>
    <row r="26" spans="2:69" ht="3" customHeight="1" x14ac:dyDescent="0.2">
      <c r="B26" s="149" t="s">
        <v>921</v>
      </c>
      <c r="C26" s="149"/>
      <c r="D26" s="79"/>
      <c r="E26" s="130"/>
      <c r="F26" s="130"/>
      <c r="G26" s="153" t="s">
        <v>67</v>
      </c>
      <c r="H26" s="153"/>
      <c r="I26" s="153"/>
      <c r="M26" s="74"/>
      <c r="N26" s="74"/>
      <c r="O26" s="86"/>
      <c r="P26" s="107"/>
      <c r="Q26" s="107"/>
      <c r="R26" s="107"/>
      <c r="S26" s="107"/>
      <c r="T26" s="86"/>
      <c r="U26" s="107"/>
      <c r="V26" s="78"/>
      <c r="W26" s="111"/>
      <c r="X26" s="111"/>
      <c r="Y26" s="111"/>
      <c r="Z26" s="111"/>
      <c r="AA26" s="111"/>
      <c r="AB26" s="111"/>
      <c r="AC26" s="78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78"/>
      <c r="AY26" s="111"/>
      <c r="AZ26" s="111"/>
      <c r="BA26" s="111"/>
      <c r="BB26" s="111"/>
      <c r="BC26" s="111"/>
      <c r="BD26" s="111"/>
      <c r="BE26" s="111"/>
      <c r="BF26" s="111"/>
      <c r="BH26" s="39" t="s">
        <v>293</v>
      </c>
      <c r="BI26" s="39" t="s">
        <v>948</v>
      </c>
      <c r="BJ26" s="26">
        <v>220</v>
      </c>
      <c r="BK26" s="26">
        <v>1090</v>
      </c>
      <c r="BL26" s="27">
        <v>9</v>
      </c>
      <c r="BM26" s="26" t="s">
        <v>905</v>
      </c>
      <c r="BN26" s="26">
        <v>24</v>
      </c>
      <c r="BQ26" s="39"/>
    </row>
    <row r="27" spans="2:69" ht="20.45" customHeight="1" x14ac:dyDescent="0.2">
      <c r="B27" s="149"/>
      <c r="C27" s="149"/>
      <c r="D27" s="130"/>
      <c r="E27" s="130"/>
      <c r="F27" s="130"/>
      <c r="G27" s="153"/>
      <c r="H27" s="153"/>
      <c r="I27" s="153"/>
      <c r="J27" s="79"/>
      <c r="K27" s="130"/>
      <c r="L27" s="130"/>
      <c r="M27" s="74"/>
      <c r="N27" s="74"/>
      <c r="O27" s="107"/>
      <c r="P27" s="107"/>
      <c r="Q27" s="107"/>
      <c r="R27" s="107"/>
      <c r="S27" s="107"/>
      <c r="T27" s="107"/>
      <c r="U27" s="107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H27" s="39" t="s">
        <v>294</v>
      </c>
      <c r="BI27" s="39" t="s">
        <v>840</v>
      </c>
      <c r="BJ27" s="26">
        <v>820</v>
      </c>
      <c r="BK27" s="26">
        <v>2550</v>
      </c>
      <c r="BL27" s="27">
        <v>9</v>
      </c>
      <c r="BM27" s="26" t="s">
        <v>905</v>
      </c>
      <c r="BN27" s="26">
        <v>25</v>
      </c>
      <c r="BQ27" s="39"/>
    </row>
    <row r="28" spans="2:69" ht="19.899999999999999" customHeight="1" x14ac:dyDescent="0.2">
      <c r="B28" s="154" t="s">
        <v>69</v>
      </c>
      <c r="C28" s="154"/>
      <c r="D28" s="79"/>
      <c r="E28" s="130"/>
      <c r="F28" s="130"/>
      <c r="G28" s="154" t="s">
        <v>68</v>
      </c>
      <c r="H28" s="154"/>
      <c r="I28" s="154"/>
      <c r="J28" s="79"/>
      <c r="K28" s="130"/>
      <c r="L28" s="130"/>
      <c r="M28" s="74"/>
      <c r="N28" s="74"/>
      <c r="O28" s="86"/>
      <c r="P28" s="107"/>
      <c r="Q28" s="107"/>
      <c r="R28" s="107"/>
      <c r="S28" s="107"/>
      <c r="T28" s="86"/>
      <c r="U28" s="107"/>
      <c r="V28" s="78"/>
      <c r="W28" s="111"/>
      <c r="X28" s="111"/>
      <c r="Y28" s="111"/>
      <c r="Z28" s="111"/>
      <c r="AA28" s="111"/>
      <c r="AB28" s="111"/>
      <c r="AC28" s="78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78"/>
      <c r="AY28" s="111"/>
      <c r="AZ28" s="111"/>
      <c r="BA28" s="111"/>
      <c r="BB28" s="111"/>
      <c r="BC28" s="111"/>
      <c r="BD28" s="111"/>
      <c r="BE28" s="111"/>
      <c r="BF28" s="111"/>
      <c r="BH28" s="39" t="s">
        <v>295</v>
      </c>
      <c r="BI28" s="39" t="s">
        <v>949</v>
      </c>
      <c r="BJ28" s="26">
        <v>820</v>
      </c>
      <c r="BK28" s="26">
        <v>2680</v>
      </c>
      <c r="BL28" s="27">
        <v>9</v>
      </c>
      <c r="BM28" s="26" t="s">
        <v>905</v>
      </c>
      <c r="BN28" s="26">
        <v>26</v>
      </c>
      <c r="BQ28" s="39"/>
    </row>
    <row r="29" spans="2:69" ht="1.9" customHeight="1" x14ac:dyDescent="0.2">
      <c r="B29" s="154"/>
      <c r="C29" s="154"/>
      <c r="D29" s="130"/>
      <c r="E29" s="130"/>
      <c r="F29" s="130"/>
      <c r="G29" s="154"/>
      <c r="H29" s="154"/>
      <c r="I29" s="154"/>
      <c r="O29" s="107"/>
      <c r="P29" s="107"/>
      <c r="Q29" s="107"/>
      <c r="R29" s="107"/>
      <c r="S29" s="107"/>
      <c r="T29" s="107"/>
      <c r="U29" s="107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H29" s="39" t="s">
        <v>296</v>
      </c>
      <c r="BI29" s="39" t="s">
        <v>780</v>
      </c>
      <c r="BJ29" s="26">
        <v>1560</v>
      </c>
      <c r="BK29" s="26">
        <v>2250</v>
      </c>
      <c r="BL29" s="27">
        <v>9</v>
      </c>
      <c r="BM29" s="26" t="s">
        <v>905</v>
      </c>
      <c r="BN29" s="26">
        <v>27</v>
      </c>
      <c r="BQ29" s="39"/>
    </row>
    <row r="30" spans="2:69" ht="3" customHeight="1" x14ac:dyDescent="0.2">
      <c r="B30" s="99" t="s">
        <v>70</v>
      </c>
      <c r="C30" s="99"/>
      <c r="D30" s="99"/>
      <c r="E30" s="99"/>
      <c r="F30" s="99"/>
      <c r="G30" s="148" t="s">
        <v>67</v>
      </c>
      <c r="H30" s="148"/>
      <c r="I30" s="148"/>
      <c r="J30" s="79"/>
      <c r="K30" s="130"/>
      <c r="L30" s="130"/>
      <c r="M30" s="74"/>
      <c r="N30" s="74"/>
      <c r="O30" s="86"/>
      <c r="P30" s="86"/>
      <c r="Q30" s="86"/>
      <c r="R30" s="86"/>
      <c r="S30" s="86"/>
      <c r="T30" s="86"/>
      <c r="U30" s="107"/>
      <c r="V30" s="78"/>
      <c r="W30" s="111"/>
      <c r="X30" s="111"/>
      <c r="Y30" s="111"/>
      <c r="Z30" s="111"/>
      <c r="AA30" s="111"/>
      <c r="AB30" s="111"/>
      <c r="AC30" s="78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78"/>
      <c r="AY30" s="111"/>
      <c r="AZ30" s="111"/>
      <c r="BA30" s="111"/>
      <c r="BB30" s="111"/>
      <c r="BC30" s="111"/>
      <c r="BD30" s="111"/>
      <c r="BE30" s="111"/>
      <c r="BF30" s="111"/>
      <c r="BH30" s="39" t="s">
        <v>306</v>
      </c>
      <c r="BI30" s="39" t="s">
        <v>839</v>
      </c>
      <c r="BJ30" s="26">
        <v>820</v>
      </c>
      <c r="BK30" s="26">
        <v>2510</v>
      </c>
      <c r="BL30" s="27">
        <v>9</v>
      </c>
      <c r="BM30" s="26" t="s">
        <v>905</v>
      </c>
      <c r="BN30" s="26">
        <v>28</v>
      </c>
      <c r="BQ30" s="39"/>
    </row>
    <row r="31" spans="2:69" ht="20.45" customHeight="1" x14ac:dyDescent="0.2">
      <c r="B31" s="99"/>
      <c r="C31" s="99"/>
      <c r="D31" s="99"/>
      <c r="E31" s="99"/>
      <c r="F31" s="99"/>
      <c r="G31" s="148"/>
      <c r="H31" s="148"/>
      <c r="I31" s="148"/>
      <c r="J31" s="130"/>
      <c r="K31" s="130"/>
      <c r="L31" s="130"/>
      <c r="M31" s="74"/>
      <c r="N31" s="74"/>
      <c r="O31" s="86"/>
      <c r="P31" s="86"/>
      <c r="Q31" s="86"/>
      <c r="R31" s="86"/>
      <c r="S31" s="86"/>
      <c r="T31" s="107"/>
      <c r="U31" s="107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H31" s="39" t="s">
        <v>307</v>
      </c>
      <c r="BI31" s="39" t="s">
        <v>781</v>
      </c>
      <c r="BJ31" s="26">
        <v>1560</v>
      </c>
      <c r="BK31" s="26">
        <v>2300</v>
      </c>
      <c r="BL31" s="27">
        <v>9</v>
      </c>
      <c r="BM31" s="26" t="s">
        <v>905</v>
      </c>
      <c r="BN31" s="26">
        <v>29</v>
      </c>
      <c r="BQ31" s="39"/>
    </row>
    <row r="32" spans="2:69" ht="22.15" customHeight="1" x14ac:dyDescent="0.2">
      <c r="B32" s="83" t="s">
        <v>71</v>
      </c>
      <c r="C32" s="83"/>
      <c r="D32" s="83"/>
      <c r="E32" s="83"/>
      <c r="F32" s="83"/>
      <c r="G32" s="83"/>
      <c r="H32" s="83"/>
      <c r="I32" s="83"/>
      <c r="J32" s="79"/>
      <c r="K32" s="130"/>
      <c r="L32" s="130"/>
      <c r="M32" s="74"/>
      <c r="N32" s="74"/>
      <c r="O32" s="86"/>
      <c r="P32" s="107"/>
      <c r="Q32" s="107"/>
      <c r="R32" s="107"/>
      <c r="S32" s="107"/>
      <c r="T32" s="86"/>
      <c r="U32" s="107"/>
      <c r="V32" s="78"/>
      <c r="W32" s="111"/>
      <c r="X32" s="111"/>
      <c r="Y32" s="111"/>
      <c r="Z32" s="111"/>
      <c r="AA32" s="111"/>
      <c r="AB32" s="111"/>
      <c r="AC32" s="78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78"/>
      <c r="AY32" s="111"/>
      <c r="AZ32" s="111"/>
      <c r="BA32" s="111"/>
      <c r="BB32" s="111"/>
      <c r="BC32" s="111"/>
      <c r="BD32" s="111"/>
      <c r="BE32" s="111"/>
      <c r="BF32" s="111"/>
      <c r="BH32" s="39" t="s">
        <v>312</v>
      </c>
      <c r="BI32" s="39" t="s">
        <v>782</v>
      </c>
      <c r="BJ32" s="26">
        <v>1560</v>
      </c>
      <c r="BK32" s="26">
        <v>2340</v>
      </c>
      <c r="BL32" s="27">
        <v>9</v>
      </c>
      <c r="BM32" s="26" t="s">
        <v>905</v>
      </c>
      <c r="BN32" s="26">
        <v>30</v>
      </c>
      <c r="BQ32" s="39"/>
    </row>
    <row r="33" spans="2:69" ht="20.45" customHeight="1" x14ac:dyDescent="0.2">
      <c r="B33" s="83" t="s">
        <v>72</v>
      </c>
      <c r="C33" s="83"/>
      <c r="D33" s="83"/>
      <c r="E33" s="83"/>
      <c r="F33" s="83"/>
      <c r="G33" s="83"/>
      <c r="H33" s="83"/>
      <c r="I33" s="83"/>
      <c r="J33" s="79"/>
      <c r="K33" s="130"/>
      <c r="L33" s="130"/>
      <c r="M33" s="74"/>
      <c r="N33" s="74"/>
      <c r="O33" s="86"/>
      <c r="P33" s="107"/>
      <c r="Q33" s="107"/>
      <c r="R33" s="107"/>
      <c r="S33" s="107"/>
      <c r="T33" s="86"/>
      <c r="U33" s="107"/>
      <c r="V33" s="78"/>
      <c r="W33" s="111"/>
      <c r="X33" s="111"/>
      <c r="Y33" s="111"/>
      <c r="Z33" s="111"/>
      <c r="AA33" s="111"/>
      <c r="AB33" s="111"/>
      <c r="AC33" s="78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78"/>
      <c r="AY33" s="111"/>
      <c r="AZ33" s="111"/>
      <c r="BA33" s="111"/>
      <c r="BB33" s="111"/>
      <c r="BC33" s="111"/>
      <c r="BD33" s="111"/>
      <c r="BE33" s="111"/>
      <c r="BF33" s="111"/>
      <c r="BH33" s="39" t="s">
        <v>314</v>
      </c>
      <c r="BI33" s="39" t="s">
        <v>783</v>
      </c>
      <c r="BJ33" s="26">
        <v>1560</v>
      </c>
      <c r="BK33" s="26">
        <v>2380</v>
      </c>
      <c r="BL33" s="27">
        <v>9</v>
      </c>
      <c r="BM33" s="26" t="s">
        <v>905</v>
      </c>
      <c r="BN33" s="26">
        <v>31</v>
      </c>
      <c r="BQ33" s="39"/>
    </row>
    <row r="34" spans="2:69" ht="1.9" customHeight="1" x14ac:dyDescent="0.2">
      <c r="B34" s="83"/>
      <c r="C34" s="83"/>
      <c r="D34" s="83"/>
      <c r="E34" s="83"/>
      <c r="F34" s="83"/>
      <c r="G34" s="83"/>
      <c r="H34" s="83"/>
      <c r="I34" s="83"/>
      <c r="M34" s="74"/>
      <c r="N34" s="74"/>
      <c r="O34" s="107"/>
      <c r="P34" s="107"/>
      <c r="Q34" s="107"/>
      <c r="R34" s="107"/>
      <c r="S34" s="107"/>
      <c r="T34" s="107"/>
      <c r="U34" s="107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H34" s="39" t="s">
        <v>321</v>
      </c>
      <c r="BI34" s="39" t="s">
        <v>950</v>
      </c>
      <c r="BJ34" s="26">
        <v>930</v>
      </c>
      <c r="BK34" s="26">
        <v>2680</v>
      </c>
      <c r="BL34" s="27">
        <v>9</v>
      </c>
      <c r="BM34" s="26" t="s">
        <v>905</v>
      </c>
      <c r="BN34" s="26">
        <v>32</v>
      </c>
      <c r="BQ34" s="39"/>
    </row>
    <row r="35" spans="2:69" ht="23.45" customHeight="1" x14ac:dyDescent="0.2">
      <c r="B35" s="145" t="s">
        <v>73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86"/>
      <c r="P35" s="107"/>
      <c r="Q35" s="107"/>
      <c r="R35" s="107"/>
      <c r="S35" s="107"/>
      <c r="T35" s="86"/>
      <c r="U35" s="107"/>
      <c r="V35" s="78"/>
      <c r="W35" s="111"/>
      <c r="X35" s="111"/>
      <c r="Y35" s="111"/>
      <c r="Z35" s="111"/>
      <c r="AA35" s="111"/>
      <c r="AB35" s="111"/>
      <c r="AC35" s="78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78"/>
      <c r="AY35" s="111"/>
      <c r="AZ35" s="111"/>
      <c r="BA35" s="111"/>
      <c r="BB35" s="111"/>
      <c r="BC35" s="111"/>
      <c r="BD35" s="111"/>
      <c r="BE35" s="111"/>
      <c r="BF35" s="111"/>
      <c r="BH35" s="39" t="s">
        <v>322</v>
      </c>
      <c r="BI35" s="39" t="s">
        <v>776</v>
      </c>
      <c r="BJ35" s="26">
        <v>1250</v>
      </c>
      <c r="BK35" s="26">
        <v>2620</v>
      </c>
      <c r="BL35" s="27">
        <v>9</v>
      </c>
      <c r="BM35" s="26" t="s">
        <v>905</v>
      </c>
      <c r="BN35" s="26">
        <v>33</v>
      </c>
      <c r="BQ35" s="39"/>
    </row>
    <row r="36" spans="2:69" x14ac:dyDescent="0.2">
      <c r="B36" s="144" t="s">
        <v>74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99" t="s">
        <v>78</v>
      </c>
      <c r="P36" s="99"/>
      <c r="Q36" s="99"/>
      <c r="R36" s="99"/>
      <c r="S36" s="99"/>
      <c r="T36" s="99"/>
      <c r="U36" s="99"/>
      <c r="V36" s="71" t="s">
        <v>79</v>
      </c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 t="s">
        <v>80</v>
      </c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H36" s="39" t="s">
        <v>323</v>
      </c>
      <c r="BI36" s="39" t="s">
        <v>951</v>
      </c>
      <c r="BJ36" s="26">
        <v>1250</v>
      </c>
      <c r="BK36" s="26">
        <v>2680</v>
      </c>
      <c r="BL36" s="27">
        <v>9</v>
      </c>
      <c r="BM36" s="26" t="s">
        <v>905</v>
      </c>
      <c r="BN36" s="26">
        <v>34</v>
      </c>
      <c r="BQ36" s="39"/>
    </row>
    <row r="37" spans="2:69" ht="14.45" customHeight="1" x14ac:dyDescent="0.2">
      <c r="B37" s="145" t="s">
        <v>75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86"/>
      <c r="P37" s="107"/>
      <c r="Q37" s="107"/>
      <c r="R37" s="107"/>
      <c r="S37" s="107"/>
      <c r="T37" s="107"/>
      <c r="U37" s="107"/>
      <c r="V37" s="78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78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H37" s="39" t="s">
        <v>324</v>
      </c>
      <c r="BI37" s="39" t="s">
        <v>952</v>
      </c>
      <c r="BJ37" s="26">
        <v>1770</v>
      </c>
      <c r="BK37" s="26">
        <v>2250</v>
      </c>
      <c r="BL37" s="27">
        <v>9</v>
      </c>
      <c r="BM37" s="26" t="s">
        <v>905</v>
      </c>
      <c r="BN37" s="26">
        <v>35</v>
      </c>
      <c r="BQ37" s="39"/>
    </row>
    <row r="38" spans="2:69" ht="16.149999999999999" customHeight="1" x14ac:dyDescent="0.2">
      <c r="B38" s="103" t="s">
        <v>76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43" t="s">
        <v>77</v>
      </c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88" t="s">
        <v>81</v>
      </c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71" t="s">
        <v>82</v>
      </c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H38" s="39" t="s">
        <v>325</v>
      </c>
      <c r="BI38" s="39" t="s">
        <v>953</v>
      </c>
      <c r="BJ38" s="26">
        <v>1620</v>
      </c>
      <c r="BK38" s="26">
        <v>2290</v>
      </c>
      <c r="BL38" s="27">
        <v>9</v>
      </c>
      <c r="BM38" s="26" t="s">
        <v>905</v>
      </c>
      <c r="BN38" s="26">
        <v>36</v>
      </c>
      <c r="BQ38" s="39"/>
    </row>
    <row r="39" spans="2:69" ht="16.899999999999999" customHeight="1" x14ac:dyDescent="0.2">
      <c r="B39" s="50" t="s">
        <v>8</v>
      </c>
      <c r="C39" s="151"/>
      <c r="D39" s="151"/>
      <c r="E39" s="93" t="s">
        <v>9</v>
      </c>
      <c r="F39" s="93"/>
      <c r="G39" s="93"/>
      <c r="H39" s="93"/>
      <c r="I39" s="65"/>
      <c r="J39" s="74"/>
      <c r="K39" s="74"/>
      <c r="L39" s="74"/>
      <c r="M39" s="74"/>
      <c r="N39" s="74"/>
      <c r="O39" s="78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78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78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H39" s="39" t="s">
        <v>326</v>
      </c>
      <c r="BI39" s="39" t="s">
        <v>790</v>
      </c>
      <c r="BJ39" s="26">
        <v>1620</v>
      </c>
      <c r="BK39" s="26">
        <v>2330</v>
      </c>
      <c r="BL39" s="27">
        <v>9</v>
      </c>
      <c r="BM39" s="26" t="s">
        <v>905</v>
      </c>
      <c r="BN39" s="26">
        <v>37</v>
      </c>
      <c r="BQ39" s="39"/>
    </row>
    <row r="40" spans="2:69" x14ac:dyDescent="0.2">
      <c r="B40" s="87" t="s">
        <v>84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5" t="s">
        <v>83</v>
      </c>
      <c r="AJ40" s="85"/>
      <c r="AK40" s="85"/>
      <c r="AL40" s="85"/>
      <c r="AM40" s="85"/>
      <c r="AN40" s="85"/>
      <c r="AO40" s="85"/>
      <c r="AP40" s="85"/>
      <c r="AQ40" s="71" t="s">
        <v>683</v>
      </c>
      <c r="AR40" s="71"/>
      <c r="AS40" s="71"/>
      <c r="AU40" s="60"/>
      <c r="AV40" s="71" t="s">
        <v>922</v>
      </c>
      <c r="AW40" s="71"/>
      <c r="AX40" s="71"/>
      <c r="AY40" s="71"/>
      <c r="AZ40" s="71"/>
      <c r="BA40" s="71"/>
      <c r="BB40" s="71"/>
      <c r="BC40" s="71"/>
      <c r="BD40" s="79"/>
      <c r="BE40" s="79"/>
      <c r="BH40" s="39" t="s">
        <v>327</v>
      </c>
      <c r="BI40" s="39" t="s">
        <v>791</v>
      </c>
      <c r="BJ40" s="26">
        <v>1620</v>
      </c>
      <c r="BK40" s="26">
        <v>2380</v>
      </c>
      <c r="BL40" s="27">
        <v>9</v>
      </c>
      <c r="BM40" s="26" t="s">
        <v>905</v>
      </c>
      <c r="BN40" s="26">
        <v>38</v>
      </c>
      <c r="BQ40" s="39"/>
    </row>
    <row r="41" spans="2:69" ht="16.899999999999999" customHeight="1" x14ac:dyDescent="0.2">
      <c r="B41" s="73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85"/>
      <c r="AJ41" s="85"/>
      <c r="AK41" s="85"/>
      <c r="AL41" s="85"/>
      <c r="AM41" s="85"/>
      <c r="AN41" s="85"/>
      <c r="AO41" s="85"/>
      <c r="AP41" s="85"/>
      <c r="AQ41" s="71" t="s">
        <v>682</v>
      </c>
      <c r="AR41" s="71"/>
      <c r="AS41" s="71"/>
      <c r="AU41" s="60"/>
      <c r="AV41" s="85" t="s">
        <v>85</v>
      </c>
      <c r="AW41" s="85"/>
      <c r="AX41" s="85"/>
      <c r="AY41" s="85"/>
      <c r="AZ41" s="85"/>
      <c r="BA41" s="85"/>
      <c r="BB41" s="85"/>
      <c r="BC41" s="85"/>
      <c r="BD41" s="79"/>
      <c r="BE41" s="79"/>
      <c r="BH41" s="39" t="s">
        <v>328</v>
      </c>
      <c r="BI41" s="39" t="s">
        <v>792</v>
      </c>
      <c r="BJ41" s="26">
        <v>1620</v>
      </c>
      <c r="BK41" s="26">
        <v>2420</v>
      </c>
      <c r="BL41" s="27">
        <v>9</v>
      </c>
      <c r="BM41" s="26" t="s">
        <v>905</v>
      </c>
      <c r="BN41" s="26">
        <v>39</v>
      </c>
      <c r="BQ41" s="39"/>
    </row>
    <row r="42" spans="2:69" ht="12.6" customHeight="1" x14ac:dyDescent="0.2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H42" s="39" t="s">
        <v>329</v>
      </c>
      <c r="BI42" s="39" t="s">
        <v>793</v>
      </c>
      <c r="BJ42" s="26">
        <v>1620</v>
      </c>
      <c r="BK42" s="26">
        <v>2460</v>
      </c>
      <c r="BL42" s="27">
        <v>9</v>
      </c>
      <c r="BM42" s="26" t="s">
        <v>905</v>
      </c>
      <c r="BN42" s="26">
        <v>40</v>
      </c>
      <c r="BQ42" s="39"/>
    </row>
    <row r="43" spans="2:69" ht="16.899999999999999" customHeight="1" x14ac:dyDescent="0.2">
      <c r="B43" s="87" t="s">
        <v>1199</v>
      </c>
      <c r="C43" s="87"/>
      <c r="D43" s="87"/>
      <c r="E43" s="87"/>
      <c r="F43" s="79"/>
      <c r="G43" s="130"/>
      <c r="H43" s="87" t="s">
        <v>86</v>
      </c>
      <c r="I43" s="87"/>
      <c r="J43" s="79"/>
      <c r="K43" s="130"/>
      <c r="L43" s="130"/>
      <c r="M43" s="74"/>
      <c r="N43" s="74"/>
      <c r="O43" s="138">
        <v>1</v>
      </c>
      <c r="P43" s="138"/>
      <c r="Q43" s="73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27"/>
      <c r="AC43" s="127"/>
      <c r="AD43" s="127"/>
      <c r="AE43" s="127"/>
      <c r="AF43" s="127"/>
      <c r="AG43" s="127"/>
      <c r="AH43" s="58">
        <v>3</v>
      </c>
      <c r="AI43" s="78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67"/>
      <c r="BC43" s="127"/>
      <c r="BD43" s="127"/>
      <c r="BE43" s="127"/>
      <c r="BF43" s="127"/>
      <c r="BH43" s="39" t="s">
        <v>330</v>
      </c>
      <c r="BI43" s="39" t="s">
        <v>794</v>
      </c>
      <c r="BJ43" s="26">
        <v>1620</v>
      </c>
      <c r="BK43" s="26">
        <v>2500</v>
      </c>
      <c r="BL43" s="27">
        <v>9</v>
      </c>
      <c r="BM43" s="26" t="s">
        <v>905</v>
      </c>
      <c r="BN43" s="26">
        <v>41</v>
      </c>
      <c r="BQ43" s="39"/>
    </row>
    <row r="44" spans="2:69" ht="15" customHeight="1" x14ac:dyDescent="0.2">
      <c r="B44" s="103" t="s">
        <v>1176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38">
        <v>2</v>
      </c>
      <c r="P44" s="138"/>
      <c r="Q44" s="73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27"/>
      <c r="AC44" s="127"/>
      <c r="AD44" s="127"/>
      <c r="AE44" s="127"/>
      <c r="AF44" s="127"/>
      <c r="AG44" s="127"/>
      <c r="AH44" s="58">
        <v>4</v>
      </c>
      <c r="AI44" s="78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67"/>
      <c r="BC44" s="127"/>
      <c r="BD44" s="127"/>
      <c r="BE44" s="127"/>
      <c r="BF44" s="127"/>
      <c r="BH44" s="39" t="s">
        <v>332</v>
      </c>
      <c r="BI44" s="39" t="s">
        <v>795</v>
      </c>
      <c r="BJ44" s="26">
        <v>1620</v>
      </c>
      <c r="BK44" s="26">
        <v>2540</v>
      </c>
      <c r="BL44" s="27">
        <v>9</v>
      </c>
      <c r="BM44" s="26" t="s">
        <v>905</v>
      </c>
      <c r="BN44" s="26">
        <v>42</v>
      </c>
      <c r="BQ44" s="39"/>
    </row>
    <row r="45" spans="2:69" ht="14.45" customHeight="1" x14ac:dyDescent="0.2">
      <c r="B45" s="87" t="s">
        <v>87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142">
        <v>1</v>
      </c>
      <c r="P45" s="142"/>
      <c r="Q45" s="78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42" t="s">
        <v>88</v>
      </c>
      <c r="AL45" s="142"/>
      <c r="AM45" s="142"/>
      <c r="AN45" s="142"/>
      <c r="AO45" s="142"/>
      <c r="AP45" s="142"/>
      <c r="AQ45" s="142"/>
      <c r="AR45" s="142"/>
      <c r="AS45" s="142"/>
      <c r="AT45" s="59"/>
      <c r="AU45" s="140" t="s">
        <v>90</v>
      </c>
      <c r="AV45" s="140"/>
      <c r="AW45" s="140"/>
      <c r="AX45" s="140"/>
      <c r="AY45" s="140"/>
      <c r="AZ45" s="140"/>
      <c r="BA45" s="140"/>
      <c r="BB45" s="142" t="s">
        <v>89</v>
      </c>
      <c r="BC45" s="142"/>
      <c r="BD45" s="142"/>
      <c r="BE45" s="142"/>
      <c r="BF45" s="142"/>
      <c r="BH45" s="39" t="s">
        <v>333</v>
      </c>
      <c r="BI45" s="39" t="s">
        <v>796</v>
      </c>
      <c r="BJ45" s="26">
        <v>1620</v>
      </c>
      <c r="BK45" s="26">
        <v>2590</v>
      </c>
      <c r="BL45" s="27">
        <v>9</v>
      </c>
      <c r="BM45" s="26" t="s">
        <v>905</v>
      </c>
      <c r="BN45" s="26">
        <v>43</v>
      </c>
      <c r="BQ45" s="39"/>
    </row>
    <row r="46" spans="2:69" ht="15" customHeight="1" x14ac:dyDescent="0.2">
      <c r="B46" s="87" t="s">
        <v>1198</v>
      </c>
      <c r="C46" s="87"/>
      <c r="D46" s="87"/>
      <c r="E46" s="87"/>
      <c r="F46" s="79"/>
      <c r="G46" s="130"/>
      <c r="H46" s="87" t="s">
        <v>86</v>
      </c>
      <c r="I46" s="87"/>
      <c r="J46" s="79"/>
      <c r="K46" s="130"/>
      <c r="L46" s="130"/>
      <c r="M46" s="74"/>
      <c r="N46" s="74"/>
      <c r="O46" s="142"/>
      <c r="P46" s="142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27"/>
      <c r="AL46" s="127"/>
      <c r="AM46" s="127"/>
      <c r="AN46" s="127"/>
      <c r="AO46" s="127"/>
      <c r="AP46" s="127"/>
      <c r="AQ46" s="127"/>
      <c r="AR46" s="67"/>
      <c r="AS46" s="132"/>
      <c r="AT46" s="132"/>
      <c r="AU46" s="67"/>
      <c r="AV46" s="127"/>
      <c r="AW46" s="127"/>
      <c r="AX46" s="127"/>
      <c r="AY46" s="127"/>
      <c r="AZ46" s="127"/>
      <c r="BA46" s="41"/>
      <c r="BB46" s="67"/>
      <c r="BC46" s="127"/>
      <c r="BD46" s="127"/>
      <c r="BE46" s="127"/>
      <c r="BF46" s="127"/>
      <c r="BH46" s="39" t="s">
        <v>334</v>
      </c>
      <c r="BI46" s="39" t="s">
        <v>954</v>
      </c>
      <c r="BJ46" s="26">
        <v>1620</v>
      </c>
      <c r="BK46" s="26">
        <v>2630</v>
      </c>
      <c r="BL46" s="27">
        <v>9</v>
      </c>
      <c r="BM46" s="26" t="s">
        <v>905</v>
      </c>
      <c r="BN46" s="26">
        <v>44</v>
      </c>
      <c r="BQ46" s="39"/>
    </row>
    <row r="47" spans="2:69" ht="18.600000000000001" customHeight="1" x14ac:dyDescent="0.2">
      <c r="B47" s="103" t="s">
        <v>1175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38">
        <v>2</v>
      </c>
      <c r="P47" s="138"/>
      <c r="Q47" s="78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27"/>
      <c r="AL47" s="127"/>
      <c r="AM47" s="127"/>
      <c r="AN47" s="127"/>
      <c r="AO47" s="127"/>
      <c r="AP47" s="127"/>
      <c r="AQ47" s="127"/>
      <c r="AR47" s="67"/>
      <c r="AS47" s="132"/>
      <c r="AT47" s="132"/>
      <c r="AU47" s="67"/>
      <c r="AV47" s="127"/>
      <c r="AW47" s="127"/>
      <c r="AX47" s="127"/>
      <c r="AY47" s="127"/>
      <c r="AZ47" s="127"/>
      <c r="BA47" s="41"/>
      <c r="BB47" s="67"/>
      <c r="BC47" s="127"/>
      <c r="BD47" s="127"/>
      <c r="BE47" s="127"/>
      <c r="BF47" s="127"/>
      <c r="BH47" s="39" t="s">
        <v>337</v>
      </c>
      <c r="BI47" s="39" t="s">
        <v>821</v>
      </c>
      <c r="BJ47" s="26">
        <v>500</v>
      </c>
      <c r="BK47" s="26">
        <v>2370</v>
      </c>
      <c r="BL47" s="27">
        <v>9</v>
      </c>
      <c r="BM47" s="26" t="s">
        <v>905</v>
      </c>
      <c r="BN47" s="26">
        <v>45</v>
      </c>
      <c r="BQ47" s="39"/>
    </row>
    <row r="48" spans="2:69" ht="12" customHeight="1" x14ac:dyDescent="0.2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H48" s="39" t="s">
        <v>338</v>
      </c>
      <c r="BI48" s="39" t="s">
        <v>955</v>
      </c>
      <c r="BJ48" s="26">
        <v>500</v>
      </c>
      <c r="BK48" s="26">
        <v>2420</v>
      </c>
      <c r="BL48" s="27">
        <v>9</v>
      </c>
      <c r="BM48" s="26" t="s">
        <v>905</v>
      </c>
      <c r="BN48" s="26">
        <v>46</v>
      </c>
      <c r="BQ48" s="39"/>
    </row>
    <row r="49" spans="2:69" ht="6.6" customHeight="1" x14ac:dyDescent="0.2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H49" s="39" t="s">
        <v>339</v>
      </c>
      <c r="BI49" s="39" t="s">
        <v>847</v>
      </c>
      <c r="BJ49" s="26">
        <v>830</v>
      </c>
      <c r="BK49" s="26">
        <v>2380</v>
      </c>
      <c r="BL49" s="27">
        <v>9</v>
      </c>
      <c r="BM49" s="26" t="s">
        <v>905</v>
      </c>
      <c r="BN49" s="26">
        <v>47</v>
      </c>
      <c r="BQ49" s="39"/>
    </row>
    <row r="50" spans="2:69" ht="30" customHeight="1" x14ac:dyDescent="0.2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H50" s="39" t="s">
        <v>340</v>
      </c>
      <c r="BI50" s="39" t="s">
        <v>956</v>
      </c>
      <c r="BJ50" s="26">
        <v>830</v>
      </c>
      <c r="BK50" s="26">
        <v>2420</v>
      </c>
      <c r="BL50" s="27">
        <v>9</v>
      </c>
      <c r="BM50" s="26" t="s">
        <v>905</v>
      </c>
      <c r="BN50" s="26">
        <v>48</v>
      </c>
      <c r="BQ50" s="39"/>
    </row>
    <row r="51" spans="2:69" ht="7.15" customHeight="1" x14ac:dyDescent="0.2">
      <c r="BH51" s="39" t="s">
        <v>341</v>
      </c>
      <c r="BI51" s="39" t="s">
        <v>762</v>
      </c>
      <c r="BJ51" s="26">
        <v>930</v>
      </c>
      <c r="BK51" s="26">
        <v>2620</v>
      </c>
      <c r="BL51" s="27">
        <v>9</v>
      </c>
      <c r="BM51" s="26" t="s">
        <v>905</v>
      </c>
      <c r="BN51" s="26">
        <v>49</v>
      </c>
      <c r="BQ51" s="39"/>
    </row>
    <row r="52" spans="2:69" ht="15.6" customHeight="1" x14ac:dyDescent="0.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42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H52" s="39" t="s">
        <v>342</v>
      </c>
      <c r="BI52" s="39" t="s">
        <v>816</v>
      </c>
      <c r="BJ52" s="26">
        <v>390</v>
      </c>
      <c r="BK52" s="26">
        <v>2470</v>
      </c>
      <c r="BL52" s="27">
        <v>9</v>
      </c>
      <c r="BM52" s="26" t="s">
        <v>905</v>
      </c>
      <c r="BN52" s="26">
        <v>50</v>
      </c>
      <c r="BQ52" s="39"/>
    </row>
    <row r="53" spans="2:69" s="43" customFormat="1" ht="13.9" customHeight="1" x14ac:dyDescent="0.2">
      <c r="B53" s="135" t="s">
        <v>91</v>
      </c>
      <c r="C53" s="135"/>
      <c r="D53" s="135"/>
      <c r="E53" s="135"/>
      <c r="F53" s="135"/>
      <c r="G53" s="135"/>
      <c r="H53" s="135"/>
      <c r="I53" s="135"/>
      <c r="J53" s="135"/>
      <c r="K53" s="133"/>
      <c r="L53" s="133"/>
      <c r="M53" s="133"/>
      <c r="N53" s="71" t="s">
        <v>95</v>
      </c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63"/>
      <c r="AA53" s="136" t="s">
        <v>104</v>
      </c>
      <c r="AB53" s="136"/>
      <c r="AC53" s="136"/>
      <c r="AD53" s="136"/>
      <c r="AE53" s="136"/>
      <c r="AF53" s="136"/>
      <c r="AG53" s="136"/>
      <c r="AH53" s="136"/>
      <c r="AI53" s="136"/>
      <c r="AJ53" s="133"/>
      <c r="AK53" s="133"/>
      <c r="AL53" s="133"/>
      <c r="AM53" s="133"/>
      <c r="AN53" s="74"/>
      <c r="AO53" s="74"/>
      <c r="AP53" s="71" t="s">
        <v>113</v>
      </c>
      <c r="AQ53" s="71"/>
      <c r="AR53" s="71"/>
      <c r="AS53" s="71"/>
      <c r="AT53" s="71"/>
      <c r="AU53" s="71"/>
      <c r="AV53" s="71"/>
      <c r="AW53" s="129"/>
      <c r="AX53" s="129"/>
      <c r="AY53" s="129"/>
      <c r="AZ53" s="71" t="s">
        <v>130</v>
      </c>
      <c r="BA53" s="71"/>
      <c r="BB53" s="71"/>
      <c r="BC53" s="71"/>
      <c r="BD53" s="129"/>
      <c r="BE53" s="129"/>
      <c r="BF53" s="74"/>
      <c r="BH53" s="39" t="s">
        <v>343</v>
      </c>
      <c r="BI53" s="39" t="s">
        <v>957</v>
      </c>
      <c r="BJ53" s="26">
        <v>570</v>
      </c>
      <c r="BK53" s="26">
        <v>970</v>
      </c>
      <c r="BL53" s="27">
        <v>9</v>
      </c>
      <c r="BM53" s="26" t="s">
        <v>905</v>
      </c>
      <c r="BN53" s="26">
        <v>51</v>
      </c>
      <c r="BQ53" s="39"/>
    </row>
    <row r="54" spans="2:69" s="43" customFormat="1" ht="1.9" customHeight="1" x14ac:dyDescent="0.2">
      <c r="B54" s="131" t="s">
        <v>1202</v>
      </c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44"/>
      <c r="AA54" s="137"/>
      <c r="AB54" s="137"/>
      <c r="AC54" s="137"/>
      <c r="AD54" s="137"/>
      <c r="AE54" s="137"/>
      <c r="AF54" s="137"/>
      <c r="AG54" s="137"/>
      <c r="AH54" s="137"/>
      <c r="AI54" s="137"/>
      <c r="AJ54" s="128"/>
      <c r="AK54" s="128"/>
      <c r="AL54" s="128"/>
      <c r="AM54" s="128"/>
      <c r="AN54" s="74"/>
      <c r="AO54" s="74"/>
      <c r="AP54" s="106"/>
      <c r="AQ54" s="106"/>
      <c r="AR54" s="106"/>
      <c r="AS54" s="106"/>
      <c r="AT54" s="106"/>
      <c r="AU54" s="106"/>
      <c r="AV54" s="106"/>
      <c r="AW54" s="128"/>
      <c r="AX54" s="128"/>
      <c r="AY54" s="128"/>
      <c r="AZ54" s="106"/>
      <c r="BA54" s="106"/>
      <c r="BB54" s="106"/>
      <c r="BC54" s="106"/>
      <c r="BD54" s="128"/>
      <c r="BE54" s="128"/>
      <c r="BF54" s="74"/>
      <c r="BH54" s="39" t="s">
        <v>344</v>
      </c>
      <c r="BI54" s="39" t="s">
        <v>828</v>
      </c>
      <c r="BJ54" s="26">
        <v>570</v>
      </c>
      <c r="BK54" s="26">
        <v>1030</v>
      </c>
      <c r="BL54" s="27">
        <v>9</v>
      </c>
      <c r="BM54" s="26" t="s">
        <v>905</v>
      </c>
      <c r="BN54" s="26">
        <v>52</v>
      </c>
      <c r="BQ54" s="39"/>
    </row>
    <row r="55" spans="2:69" s="43" customFormat="1" ht="13.9" customHeight="1" x14ac:dyDescent="0.2">
      <c r="B55" s="134" t="s">
        <v>200</v>
      </c>
      <c r="C55" s="134"/>
      <c r="D55" s="134"/>
      <c r="E55" s="134"/>
      <c r="F55" s="134"/>
      <c r="G55" s="134"/>
      <c r="H55" s="134"/>
      <c r="I55" s="134"/>
      <c r="J55" s="134"/>
      <c r="K55" s="133"/>
      <c r="L55" s="133"/>
      <c r="M55" s="133"/>
      <c r="N55" s="71" t="s">
        <v>96</v>
      </c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63"/>
      <c r="AA55" s="136" t="s">
        <v>105</v>
      </c>
      <c r="AB55" s="136"/>
      <c r="AC55" s="136"/>
      <c r="AD55" s="136"/>
      <c r="AE55" s="136"/>
      <c r="AF55" s="136"/>
      <c r="AG55" s="136"/>
      <c r="AH55" s="136"/>
      <c r="AI55" s="136"/>
      <c r="AJ55" s="133"/>
      <c r="AK55" s="133"/>
      <c r="AL55" s="133"/>
      <c r="AM55" s="133"/>
      <c r="AN55" s="74"/>
      <c r="AO55" s="74"/>
      <c r="AP55" s="71" t="s">
        <v>114</v>
      </c>
      <c r="AQ55" s="71"/>
      <c r="AR55" s="71"/>
      <c r="AS55" s="71"/>
      <c r="AT55" s="71"/>
      <c r="AU55" s="71"/>
      <c r="AV55" s="71"/>
      <c r="AW55" s="129"/>
      <c r="AX55" s="129"/>
      <c r="AY55" s="129"/>
      <c r="AZ55" s="71" t="s">
        <v>127</v>
      </c>
      <c r="BA55" s="71"/>
      <c r="BB55" s="71"/>
      <c r="BC55" s="71"/>
      <c r="BD55" s="129"/>
      <c r="BE55" s="129"/>
      <c r="BF55" s="74"/>
      <c r="BH55" s="39" t="s">
        <v>345</v>
      </c>
      <c r="BI55" s="39" t="s">
        <v>829</v>
      </c>
      <c r="BJ55" s="26">
        <v>570</v>
      </c>
      <c r="BK55" s="26">
        <v>1100</v>
      </c>
      <c r="BL55" s="27">
        <v>9</v>
      </c>
      <c r="BM55" s="26" t="s">
        <v>905</v>
      </c>
      <c r="BN55" s="26">
        <v>53</v>
      </c>
      <c r="BQ55" s="39"/>
    </row>
    <row r="56" spans="2:69" s="43" customFormat="1" ht="2.4500000000000002" customHeight="1" x14ac:dyDescent="0.2">
      <c r="B56" s="84" t="s">
        <v>1202</v>
      </c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44"/>
      <c r="AA56" s="137"/>
      <c r="AB56" s="137"/>
      <c r="AC56" s="137"/>
      <c r="AD56" s="137"/>
      <c r="AE56" s="137"/>
      <c r="AF56" s="137"/>
      <c r="AG56" s="137"/>
      <c r="AH56" s="137"/>
      <c r="AI56" s="137"/>
      <c r="AJ56" s="128"/>
      <c r="AK56" s="128"/>
      <c r="AL56" s="128"/>
      <c r="AM56" s="128"/>
      <c r="AN56" s="74"/>
      <c r="AO56" s="74"/>
      <c r="AP56" s="106"/>
      <c r="AQ56" s="106"/>
      <c r="AR56" s="106"/>
      <c r="AS56" s="106"/>
      <c r="AT56" s="106"/>
      <c r="AU56" s="106"/>
      <c r="AV56" s="106"/>
      <c r="AW56" s="128"/>
      <c r="AX56" s="128"/>
      <c r="AY56" s="128"/>
      <c r="AZ56" s="106"/>
      <c r="BA56" s="106"/>
      <c r="BB56" s="106"/>
      <c r="BC56" s="106"/>
      <c r="BD56" s="128"/>
      <c r="BE56" s="128"/>
      <c r="BF56" s="74"/>
      <c r="BH56" s="39" t="s">
        <v>346</v>
      </c>
      <c r="BI56" s="39" t="s">
        <v>830</v>
      </c>
      <c r="BJ56" s="26">
        <v>570</v>
      </c>
      <c r="BK56" s="26">
        <v>1160</v>
      </c>
      <c r="BL56" s="27">
        <v>9</v>
      </c>
      <c r="BM56" s="26" t="s">
        <v>905</v>
      </c>
      <c r="BN56" s="26">
        <v>54</v>
      </c>
      <c r="BQ56" s="39"/>
    </row>
    <row r="57" spans="2:69" s="43" customFormat="1" ht="12.6" customHeight="1" x14ac:dyDescent="0.2">
      <c r="B57" s="135" t="s">
        <v>92</v>
      </c>
      <c r="C57" s="135"/>
      <c r="D57" s="135"/>
      <c r="E57" s="135"/>
      <c r="F57" s="135"/>
      <c r="G57" s="135"/>
      <c r="H57" s="135"/>
      <c r="I57" s="135"/>
      <c r="J57" s="135"/>
      <c r="K57" s="133"/>
      <c r="L57" s="133"/>
      <c r="M57" s="133"/>
      <c r="N57" s="71" t="s">
        <v>97</v>
      </c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63"/>
      <c r="AA57" s="136" t="s">
        <v>106</v>
      </c>
      <c r="AB57" s="136"/>
      <c r="AC57" s="136"/>
      <c r="AD57" s="136"/>
      <c r="AE57" s="136"/>
      <c r="AF57" s="136"/>
      <c r="AG57" s="136"/>
      <c r="AH57" s="136"/>
      <c r="AI57" s="136"/>
      <c r="AJ57" s="133"/>
      <c r="AK57" s="133"/>
      <c r="AL57" s="133"/>
      <c r="AM57" s="133"/>
      <c r="AN57" s="74"/>
      <c r="AO57" s="74"/>
      <c r="AP57" s="71" t="s">
        <v>115</v>
      </c>
      <c r="AQ57" s="71"/>
      <c r="AR57" s="71"/>
      <c r="AS57" s="71"/>
      <c r="AT57" s="71"/>
      <c r="AU57" s="71"/>
      <c r="AV57" s="71"/>
      <c r="AW57" s="129"/>
      <c r="AX57" s="129"/>
      <c r="AY57" s="129"/>
      <c r="AZ57" s="71" t="s">
        <v>128</v>
      </c>
      <c r="BA57" s="71"/>
      <c r="BB57" s="71"/>
      <c r="BC57" s="71"/>
      <c r="BD57" s="129"/>
      <c r="BE57" s="129"/>
      <c r="BF57" s="74"/>
      <c r="BH57" s="39" t="s">
        <v>347</v>
      </c>
      <c r="BI57" s="39" t="s">
        <v>958</v>
      </c>
      <c r="BJ57" s="26">
        <v>570</v>
      </c>
      <c r="BK57" s="26">
        <v>1220</v>
      </c>
      <c r="BL57" s="27">
        <v>9</v>
      </c>
      <c r="BM57" s="26" t="s">
        <v>905</v>
      </c>
      <c r="BN57" s="26">
        <v>55</v>
      </c>
      <c r="BQ57" s="39"/>
    </row>
    <row r="58" spans="2:69" s="43" customFormat="1" ht="2.4500000000000002" customHeight="1" x14ac:dyDescent="0.2"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44"/>
      <c r="AA58" s="137"/>
      <c r="AB58" s="137"/>
      <c r="AC58" s="137"/>
      <c r="AD58" s="137"/>
      <c r="AE58" s="137"/>
      <c r="AF58" s="137"/>
      <c r="AG58" s="137"/>
      <c r="AH58" s="137"/>
      <c r="AI58" s="137"/>
      <c r="AJ58" s="128"/>
      <c r="AK58" s="128"/>
      <c r="AL58" s="128"/>
      <c r="AM58" s="128"/>
      <c r="AN58" s="74"/>
      <c r="AO58" s="74"/>
      <c r="AP58" s="106" t="s">
        <v>195</v>
      </c>
      <c r="AQ58" s="106"/>
      <c r="AR58" s="106"/>
      <c r="AS58" s="106"/>
      <c r="AT58" s="106"/>
      <c r="AU58" s="106"/>
      <c r="AV58" s="106"/>
      <c r="AW58" s="128"/>
      <c r="AX58" s="128"/>
      <c r="AY58" s="128"/>
      <c r="AZ58" s="84"/>
      <c r="BA58" s="84"/>
      <c r="BB58" s="84"/>
      <c r="BC58" s="84"/>
      <c r="BD58" s="128"/>
      <c r="BE58" s="128"/>
      <c r="BF58" s="74"/>
      <c r="BH58" s="39" t="s">
        <v>348</v>
      </c>
      <c r="BI58" s="39" t="s">
        <v>831</v>
      </c>
      <c r="BJ58" s="26">
        <v>570</v>
      </c>
      <c r="BK58" s="26">
        <v>1290</v>
      </c>
      <c r="BL58" s="27">
        <v>9</v>
      </c>
      <c r="BM58" s="26" t="s">
        <v>905</v>
      </c>
      <c r="BN58" s="26">
        <v>56</v>
      </c>
      <c r="BQ58" s="39"/>
    </row>
    <row r="59" spans="2:69" s="43" customFormat="1" ht="12.6" customHeight="1" x14ac:dyDescent="0.2">
      <c r="B59" s="135" t="s">
        <v>93</v>
      </c>
      <c r="C59" s="135"/>
      <c r="D59" s="135"/>
      <c r="E59" s="135"/>
      <c r="F59" s="135"/>
      <c r="G59" s="135"/>
      <c r="H59" s="135"/>
      <c r="I59" s="135"/>
      <c r="J59" s="135"/>
      <c r="K59" s="152"/>
      <c r="L59" s="152"/>
      <c r="M59" s="152"/>
      <c r="N59" s="71" t="s">
        <v>98</v>
      </c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63"/>
      <c r="AA59" s="136" t="s">
        <v>107</v>
      </c>
      <c r="AB59" s="136"/>
      <c r="AC59" s="136"/>
      <c r="AD59" s="136"/>
      <c r="AE59" s="136"/>
      <c r="AF59" s="136"/>
      <c r="AG59" s="136"/>
      <c r="AH59" s="136"/>
      <c r="AI59" s="136"/>
      <c r="AJ59" s="133"/>
      <c r="AK59" s="133"/>
      <c r="AL59" s="133"/>
      <c r="AM59" s="133"/>
      <c r="AN59" s="74"/>
      <c r="AO59" s="74"/>
      <c r="AP59" s="71" t="s">
        <v>116</v>
      </c>
      <c r="AQ59" s="71"/>
      <c r="AR59" s="71"/>
      <c r="AS59" s="71"/>
      <c r="AT59" s="71"/>
      <c r="AU59" s="71"/>
      <c r="AV59" s="71"/>
      <c r="AW59" s="129"/>
      <c r="AX59" s="129"/>
      <c r="AY59" s="129"/>
      <c r="AZ59" s="139" t="s">
        <v>129</v>
      </c>
      <c r="BA59" s="139"/>
      <c r="BB59" s="139"/>
      <c r="BC59" s="139"/>
      <c r="BD59" s="129"/>
      <c r="BE59" s="129"/>
      <c r="BF59" s="74"/>
      <c r="BH59" s="39" t="s">
        <v>349</v>
      </c>
      <c r="BI59" s="39" t="s">
        <v>959</v>
      </c>
      <c r="BJ59" s="26">
        <v>570</v>
      </c>
      <c r="BK59" s="26">
        <v>1350</v>
      </c>
      <c r="BL59" s="27">
        <v>9</v>
      </c>
      <c r="BM59" s="26" t="s">
        <v>905</v>
      </c>
      <c r="BN59" s="26">
        <v>57</v>
      </c>
      <c r="BQ59" s="39"/>
    </row>
    <row r="60" spans="2:69" s="43" customFormat="1" ht="3" customHeight="1" x14ac:dyDescent="0.2">
      <c r="B60" s="84" t="s">
        <v>1202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44"/>
      <c r="AA60" s="137"/>
      <c r="AB60" s="137"/>
      <c r="AC60" s="137"/>
      <c r="AD60" s="137"/>
      <c r="AE60" s="137"/>
      <c r="AF60" s="137"/>
      <c r="AG60" s="137"/>
      <c r="AH60" s="137"/>
      <c r="AI60" s="137"/>
      <c r="AJ60" s="128"/>
      <c r="AK60" s="128"/>
      <c r="AL60" s="128"/>
      <c r="AM60" s="128"/>
      <c r="AN60" s="74"/>
      <c r="AO60" s="74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4"/>
      <c r="BH60" s="39" t="s">
        <v>366</v>
      </c>
      <c r="BI60" s="39" t="s">
        <v>960</v>
      </c>
      <c r="BJ60" s="26">
        <v>600</v>
      </c>
      <c r="BK60" s="26">
        <v>310</v>
      </c>
      <c r="BL60" s="27">
        <v>9</v>
      </c>
      <c r="BM60" s="26" t="s">
        <v>905</v>
      </c>
      <c r="BN60" s="26">
        <v>58</v>
      </c>
      <c r="BQ60" s="39"/>
    </row>
    <row r="61" spans="2:69" s="43" customFormat="1" ht="11.45" customHeight="1" x14ac:dyDescent="0.2">
      <c r="B61" s="135" t="s">
        <v>94</v>
      </c>
      <c r="C61" s="135"/>
      <c r="D61" s="135"/>
      <c r="E61" s="135"/>
      <c r="F61" s="135"/>
      <c r="G61" s="135"/>
      <c r="H61" s="135"/>
      <c r="I61" s="135"/>
      <c r="J61" s="135"/>
      <c r="K61" s="133"/>
      <c r="L61" s="133"/>
      <c r="M61" s="133"/>
      <c r="N61" s="71" t="s">
        <v>99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63"/>
      <c r="AA61" s="159" t="s">
        <v>1172</v>
      </c>
      <c r="AB61" s="159"/>
      <c r="AC61" s="159"/>
      <c r="AD61" s="159"/>
      <c r="AE61" s="159"/>
      <c r="AF61" s="159"/>
      <c r="AG61" s="159"/>
      <c r="AH61" s="159"/>
      <c r="AI61" s="159"/>
      <c r="AJ61" s="133"/>
      <c r="AK61" s="133"/>
      <c r="AL61" s="133"/>
      <c r="AM61" s="133"/>
      <c r="AN61" s="74"/>
      <c r="AO61" s="74"/>
      <c r="AP61" s="71" t="s">
        <v>117</v>
      </c>
      <c r="AQ61" s="71"/>
      <c r="AR61" s="71"/>
      <c r="AS61" s="71"/>
      <c r="AT61" s="71"/>
      <c r="AU61" s="71"/>
      <c r="AV61" s="71"/>
      <c r="AW61" s="129"/>
      <c r="AX61" s="129"/>
      <c r="AY61" s="129"/>
      <c r="AZ61" s="86"/>
      <c r="BA61" s="107"/>
      <c r="BB61" s="107"/>
      <c r="BC61" s="107"/>
      <c r="BD61" s="107"/>
      <c r="BE61" s="107"/>
      <c r="BF61" s="107"/>
      <c r="BH61" s="39" t="s">
        <v>369</v>
      </c>
      <c r="BI61" s="39" t="s">
        <v>784</v>
      </c>
      <c r="BJ61" s="26">
        <v>1560</v>
      </c>
      <c r="BK61" s="26">
        <v>2420</v>
      </c>
      <c r="BL61" s="27">
        <v>9</v>
      </c>
      <c r="BM61" s="26" t="s">
        <v>905</v>
      </c>
      <c r="BN61" s="26">
        <v>59</v>
      </c>
      <c r="BQ61" s="39"/>
    </row>
    <row r="62" spans="2:69" s="43" customFormat="1" ht="3" customHeight="1" x14ac:dyDescent="0.2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128"/>
      <c r="AK62" s="128"/>
      <c r="AL62" s="128"/>
      <c r="AM62" s="128"/>
      <c r="AN62" s="74"/>
      <c r="AO62" s="74"/>
      <c r="AP62" s="106"/>
      <c r="AQ62" s="106"/>
      <c r="AR62" s="106"/>
      <c r="AS62" s="106"/>
      <c r="AT62" s="106"/>
      <c r="AU62" s="106"/>
      <c r="AV62" s="106"/>
      <c r="AW62" s="128"/>
      <c r="AX62" s="128"/>
      <c r="AY62" s="128"/>
      <c r="AZ62" s="86"/>
      <c r="BA62" s="107"/>
      <c r="BB62" s="107"/>
      <c r="BC62" s="107"/>
      <c r="BD62" s="107"/>
      <c r="BE62" s="107"/>
      <c r="BF62" s="107"/>
      <c r="BH62" s="39" t="s">
        <v>374</v>
      </c>
      <c r="BI62" s="39" t="s">
        <v>961</v>
      </c>
      <c r="BJ62" s="26">
        <v>1470</v>
      </c>
      <c r="BK62" s="26">
        <v>1580</v>
      </c>
      <c r="BL62" s="27">
        <v>9</v>
      </c>
      <c r="BM62" s="26" t="s">
        <v>905</v>
      </c>
      <c r="BN62" s="26">
        <v>60</v>
      </c>
      <c r="BQ62" s="39"/>
    </row>
    <row r="63" spans="2:69" s="43" customFormat="1" ht="12" customHeight="1" x14ac:dyDescent="0.2">
      <c r="B63" s="71" t="s">
        <v>1186</v>
      </c>
      <c r="C63" s="71"/>
      <c r="D63" s="71"/>
      <c r="E63" s="71"/>
      <c r="F63" s="71"/>
      <c r="G63" s="71"/>
      <c r="H63" s="71"/>
      <c r="I63" s="71"/>
      <c r="J63" s="71"/>
      <c r="K63" s="71"/>
      <c r="L63" s="129"/>
      <c r="M63" s="129"/>
      <c r="N63" s="136" t="s">
        <v>199</v>
      </c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3"/>
      <c r="Z63" s="133"/>
      <c r="AA63" s="136" t="s">
        <v>108</v>
      </c>
      <c r="AB63" s="136"/>
      <c r="AC63" s="136"/>
      <c r="AD63" s="136"/>
      <c r="AE63" s="136"/>
      <c r="AF63" s="136"/>
      <c r="AG63" s="136"/>
      <c r="AH63" s="136"/>
      <c r="AI63" s="136"/>
      <c r="AJ63" s="133"/>
      <c r="AK63" s="133"/>
      <c r="AL63" s="133"/>
      <c r="AM63" s="133"/>
      <c r="AN63" s="74"/>
      <c r="AO63" s="74"/>
      <c r="AP63" s="71" t="s">
        <v>118</v>
      </c>
      <c r="AQ63" s="71"/>
      <c r="AR63" s="71"/>
      <c r="AS63" s="71"/>
      <c r="AT63" s="71"/>
      <c r="AU63" s="71"/>
      <c r="AV63" s="71"/>
      <c r="AW63" s="129"/>
      <c r="AX63" s="129"/>
      <c r="AY63" s="129"/>
      <c r="AZ63" s="107"/>
      <c r="BA63" s="107"/>
      <c r="BB63" s="107"/>
      <c r="BC63" s="107"/>
      <c r="BD63" s="107"/>
      <c r="BE63" s="107"/>
      <c r="BF63" s="107"/>
      <c r="BH63" s="39" t="s">
        <v>375</v>
      </c>
      <c r="BI63" s="39" t="s">
        <v>962</v>
      </c>
      <c r="BJ63" s="26">
        <v>1100</v>
      </c>
      <c r="BK63" s="26">
        <v>1530</v>
      </c>
      <c r="BL63" s="27">
        <v>9</v>
      </c>
      <c r="BM63" s="26" t="s">
        <v>905</v>
      </c>
      <c r="BN63" s="26">
        <v>61</v>
      </c>
      <c r="BQ63" s="39"/>
    </row>
    <row r="64" spans="2:69" s="43" customFormat="1" ht="3" customHeight="1" x14ac:dyDescent="0.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44"/>
      <c r="AA64" s="137"/>
      <c r="AB64" s="137"/>
      <c r="AC64" s="137"/>
      <c r="AD64" s="137"/>
      <c r="AE64" s="137"/>
      <c r="AF64" s="137"/>
      <c r="AG64" s="137"/>
      <c r="AH64" s="137"/>
      <c r="AI64" s="137"/>
      <c r="AJ64" s="128"/>
      <c r="AK64" s="128"/>
      <c r="AL64" s="128"/>
      <c r="AM64" s="128"/>
      <c r="AN64" s="74"/>
      <c r="AO64" s="74"/>
      <c r="AP64" s="106"/>
      <c r="AQ64" s="106"/>
      <c r="AR64" s="106"/>
      <c r="AS64" s="106"/>
      <c r="AT64" s="106"/>
      <c r="AU64" s="106"/>
      <c r="AV64" s="106"/>
      <c r="AW64" s="128"/>
      <c r="AX64" s="128"/>
      <c r="AY64" s="128"/>
      <c r="AZ64" s="86"/>
      <c r="BA64" s="107"/>
      <c r="BB64" s="107"/>
      <c r="BC64" s="107"/>
      <c r="BD64" s="107"/>
      <c r="BE64" s="107"/>
      <c r="BF64" s="107"/>
      <c r="BH64" s="39" t="s">
        <v>376</v>
      </c>
      <c r="BI64" s="39" t="s">
        <v>963</v>
      </c>
      <c r="BJ64" s="26">
        <v>1400</v>
      </c>
      <c r="BK64" s="26">
        <v>400</v>
      </c>
      <c r="BL64" s="27">
        <v>9</v>
      </c>
      <c r="BM64" s="26" t="s">
        <v>905</v>
      </c>
      <c r="BN64" s="26">
        <v>62</v>
      </c>
      <c r="BQ64" s="39"/>
    </row>
    <row r="65" spans="2:69" s="43" customFormat="1" ht="12.6" customHeight="1" x14ac:dyDescent="0.2">
      <c r="B65" s="71" t="s">
        <v>1187</v>
      </c>
      <c r="C65" s="71"/>
      <c r="D65" s="71"/>
      <c r="E65" s="71"/>
      <c r="F65" s="71"/>
      <c r="G65" s="71"/>
      <c r="H65" s="71"/>
      <c r="I65" s="71"/>
      <c r="J65" s="71"/>
      <c r="K65" s="71"/>
      <c r="L65" s="129"/>
      <c r="M65" s="12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63"/>
      <c r="AA65" s="141" t="s">
        <v>109</v>
      </c>
      <c r="AB65" s="141"/>
      <c r="AC65" s="141"/>
      <c r="AD65" s="141"/>
      <c r="AE65" s="141"/>
      <c r="AF65" s="141"/>
      <c r="AG65" s="141"/>
      <c r="AH65" s="141"/>
      <c r="AI65" s="141"/>
      <c r="AJ65" s="133"/>
      <c r="AK65" s="133"/>
      <c r="AL65" s="133"/>
      <c r="AM65" s="133"/>
      <c r="AN65" s="74"/>
      <c r="AO65" s="74"/>
      <c r="AP65" s="88" t="s">
        <v>119</v>
      </c>
      <c r="AQ65" s="88"/>
      <c r="AR65" s="88"/>
      <c r="AS65" s="88"/>
      <c r="AT65" s="88"/>
      <c r="AU65" s="88"/>
      <c r="AV65" s="88"/>
      <c r="AW65" s="129"/>
      <c r="AX65" s="129"/>
      <c r="AY65" s="129"/>
      <c r="AZ65" s="107"/>
      <c r="BA65" s="107"/>
      <c r="BB65" s="107"/>
      <c r="BC65" s="107"/>
      <c r="BD65" s="107"/>
      <c r="BE65" s="107"/>
      <c r="BF65" s="107"/>
      <c r="BH65" s="39" t="s">
        <v>377</v>
      </c>
      <c r="BI65" s="39" t="s">
        <v>818</v>
      </c>
      <c r="BJ65" s="26">
        <v>390</v>
      </c>
      <c r="BK65" s="26">
        <v>2550</v>
      </c>
      <c r="BL65" s="27">
        <v>9</v>
      </c>
      <c r="BM65" s="26" t="s">
        <v>905</v>
      </c>
      <c r="BN65" s="26">
        <v>63</v>
      </c>
      <c r="BQ65" s="39"/>
    </row>
    <row r="66" spans="2:69" s="43" customFormat="1" ht="1.9" customHeight="1" x14ac:dyDescent="0.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128"/>
      <c r="AK66" s="128"/>
      <c r="AL66" s="128"/>
      <c r="AM66" s="128"/>
      <c r="AN66" s="74"/>
      <c r="AO66" s="74"/>
      <c r="AP66" s="106"/>
      <c r="AQ66" s="106"/>
      <c r="AR66" s="106"/>
      <c r="AS66" s="106"/>
      <c r="AT66" s="106"/>
      <c r="AU66" s="106"/>
      <c r="AV66" s="106"/>
      <c r="AW66" s="128"/>
      <c r="AX66" s="128"/>
      <c r="AY66" s="128"/>
      <c r="AZ66" s="86"/>
      <c r="BA66" s="107"/>
      <c r="BB66" s="107"/>
      <c r="BC66" s="107"/>
      <c r="BD66" s="107"/>
      <c r="BE66" s="107"/>
      <c r="BF66" s="107"/>
      <c r="BH66" s="39" t="s">
        <v>378</v>
      </c>
      <c r="BI66" s="39" t="s">
        <v>771</v>
      </c>
      <c r="BJ66" s="26">
        <v>1240</v>
      </c>
      <c r="BK66" s="26">
        <v>2300</v>
      </c>
      <c r="BL66" s="27">
        <v>9</v>
      </c>
      <c r="BM66" s="26" t="s">
        <v>905</v>
      </c>
      <c r="BN66" s="26">
        <v>64</v>
      </c>
      <c r="BQ66" s="39"/>
    </row>
    <row r="67" spans="2:69" x14ac:dyDescent="0.2">
      <c r="B67" s="71" t="s">
        <v>1188</v>
      </c>
      <c r="C67" s="71"/>
      <c r="D67" s="71"/>
      <c r="E67" s="71"/>
      <c r="F67" s="71"/>
      <c r="G67" s="71"/>
      <c r="H67" s="71"/>
      <c r="I67" s="71"/>
      <c r="J67" s="71"/>
      <c r="K67" s="71"/>
      <c r="L67" s="129"/>
      <c r="M67" s="12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62"/>
      <c r="AA67" s="136" t="s">
        <v>1173</v>
      </c>
      <c r="AB67" s="136"/>
      <c r="AC67" s="136"/>
      <c r="AD67" s="136"/>
      <c r="AE67" s="136"/>
      <c r="AF67" s="136"/>
      <c r="AG67" s="136"/>
      <c r="AH67" s="136"/>
      <c r="AI67" s="136"/>
      <c r="AJ67" s="133"/>
      <c r="AK67" s="133"/>
      <c r="AL67" s="133"/>
      <c r="AM67" s="133"/>
      <c r="AN67" s="74"/>
      <c r="AO67" s="74"/>
      <c r="AP67" s="71" t="s">
        <v>120</v>
      </c>
      <c r="AQ67" s="71"/>
      <c r="AR67" s="71"/>
      <c r="AS67" s="71"/>
      <c r="AT67" s="71"/>
      <c r="AU67" s="71"/>
      <c r="AV67" s="71"/>
      <c r="AW67" s="129"/>
      <c r="AX67" s="129"/>
      <c r="AY67" s="129"/>
      <c r="AZ67" s="107"/>
      <c r="BA67" s="107"/>
      <c r="BB67" s="107"/>
      <c r="BC67" s="107"/>
      <c r="BD67" s="107"/>
      <c r="BE67" s="107"/>
      <c r="BF67" s="107"/>
      <c r="BH67" s="39" t="s">
        <v>381</v>
      </c>
      <c r="BI67" s="39" t="s">
        <v>964</v>
      </c>
      <c r="BJ67" s="26">
        <v>1300</v>
      </c>
      <c r="BK67" s="26">
        <v>230</v>
      </c>
      <c r="BL67" s="27">
        <v>9</v>
      </c>
      <c r="BM67" s="26" t="s">
        <v>905</v>
      </c>
      <c r="BN67" s="26">
        <v>65</v>
      </c>
      <c r="BQ67" s="39"/>
    </row>
    <row r="68" spans="2:69" ht="1.9" customHeight="1" x14ac:dyDescent="0.2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4"/>
      <c r="AO68" s="74"/>
      <c r="AP68" s="106" t="s">
        <v>195</v>
      </c>
      <c r="AQ68" s="106"/>
      <c r="AR68" s="106"/>
      <c r="AS68" s="106"/>
      <c r="AT68" s="106"/>
      <c r="AU68" s="106"/>
      <c r="AV68" s="106"/>
      <c r="AW68" s="128"/>
      <c r="AX68" s="128"/>
      <c r="AY68" s="128"/>
      <c r="AZ68" s="86"/>
      <c r="BA68" s="107"/>
      <c r="BB68" s="107"/>
      <c r="BC68" s="107"/>
      <c r="BD68" s="107"/>
      <c r="BE68" s="107"/>
      <c r="BF68" s="107"/>
      <c r="BH68" s="39" t="s">
        <v>402</v>
      </c>
      <c r="BI68" s="39" t="s">
        <v>965</v>
      </c>
      <c r="BJ68" s="26">
        <v>450</v>
      </c>
      <c r="BK68" s="26">
        <v>970</v>
      </c>
      <c r="BL68" s="27">
        <v>9</v>
      </c>
      <c r="BM68" s="26" t="s">
        <v>905</v>
      </c>
      <c r="BN68" s="26">
        <v>66</v>
      </c>
      <c r="BQ68" s="39"/>
    </row>
    <row r="69" spans="2:69" ht="12.6" customHeight="1" x14ac:dyDescent="0.2">
      <c r="B69" s="71" t="s">
        <v>201</v>
      </c>
      <c r="C69" s="71"/>
      <c r="D69" s="71"/>
      <c r="E69" s="71"/>
      <c r="F69" s="71"/>
      <c r="G69" s="71"/>
      <c r="H69" s="71"/>
      <c r="I69" s="71"/>
      <c r="J69" s="71"/>
      <c r="K69" s="71"/>
      <c r="L69" s="129"/>
      <c r="M69" s="129"/>
      <c r="N69" s="141" t="s">
        <v>197</v>
      </c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52"/>
      <c r="Z69" s="152"/>
      <c r="AA69" s="153" t="s">
        <v>111</v>
      </c>
      <c r="AB69" s="153"/>
      <c r="AC69" s="153"/>
      <c r="AD69" s="153"/>
      <c r="AE69" s="153"/>
      <c r="AF69" s="153"/>
      <c r="AG69" s="153"/>
      <c r="AH69" s="153"/>
      <c r="AI69" s="153"/>
      <c r="AJ69" s="153"/>
      <c r="AK69" s="157"/>
      <c r="AL69" s="157"/>
      <c r="AM69" s="157"/>
      <c r="AN69" s="74"/>
      <c r="AO69" s="74"/>
      <c r="AP69" s="71" t="s">
        <v>121</v>
      </c>
      <c r="AQ69" s="71"/>
      <c r="AR69" s="71"/>
      <c r="AS69" s="71"/>
      <c r="AT69" s="71"/>
      <c r="AU69" s="71"/>
      <c r="AV69" s="71"/>
      <c r="AW69" s="129"/>
      <c r="AX69" s="129"/>
      <c r="AY69" s="129"/>
      <c r="AZ69" s="107"/>
      <c r="BA69" s="107"/>
      <c r="BB69" s="107"/>
      <c r="BC69" s="107"/>
      <c r="BD69" s="107"/>
      <c r="BE69" s="107"/>
      <c r="BF69" s="107"/>
      <c r="BH69" s="39" t="s">
        <v>403</v>
      </c>
      <c r="BI69" s="39" t="s">
        <v>822</v>
      </c>
      <c r="BJ69" s="26">
        <v>450</v>
      </c>
      <c r="BK69" s="26">
        <v>1030</v>
      </c>
      <c r="BL69" s="27">
        <v>9</v>
      </c>
      <c r="BM69" s="26" t="s">
        <v>905</v>
      </c>
      <c r="BN69" s="26">
        <v>67</v>
      </c>
      <c r="BQ69" s="39"/>
    </row>
    <row r="70" spans="2:69" ht="3" customHeight="1" x14ac:dyDescent="0.2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155"/>
      <c r="M70" s="155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106"/>
      <c r="AQ70" s="106"/>
      <c r="AR70" s="106"/>
      <c r="AS70" s="106"/>
      <c r="AT70" s="106"/>
      <c r="AU70" s="106"/>
      <c r="AV70" s="106"/>
      <c r="AW70" s="128"/>
      <c r="AX70" s="128"/>
      <c r="AY70" s="128"/>
      <c r="AZ70" s="86"/>
      <c r="BA70" s="107"/>
      <c r="BB70" s="107"/>
      <c r="BC70" s="107"/>
      <c r="BD70" s="107"/>
      <c r="BE70" s="107"/>
      <c r="BF70" s="107"/>
      <c r="BH70" s="39" t="s">
        <v>404</v>
      </c>
      <c r="BI70" s="39" t="s">
        <v>823</v>
      </c>
      <c r="BJ70" s="26">
        <v>450</v>
      </c>
      <c r="BK70" s="26">
        <v>1100</v>
      </c>
      <c r="BL70" s="27">
        <v>9</v>
      </c>
      <c r="BM70" s="26" t="s">
        <v>905</v>
      </c>
      <c r="BN70" s="26">
        <v>68</v>
      </c>
      <c r="BQ70" s="39"/>
    </row>
    <row r="71" spans="2:69" ht="11.45" customHeight="1" x14ac:dyDescent="0.2">
      <c r="B71" s="71" t="s">
        <v>202</v>
      </c>
      <c r="C71" s="71"/>
      <c r="D71" s="71"/>
      <c r="E71" s="71"/>
      <c r="F71" s="71"/>
      <c r="G71" s="71"/>
      <c r="H71" s="71"/>
      <c r="I71" s="71"/>
      <c r="J71" s="71"/>
      <c r="K71" s="71"/>
      <c r="L71" s="129"/>
      <c r="M71" s="129"/>
      <c r="N71" s="136" t="s">
        <v>101</v>
      </c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52"/>
      <c r="Z71" s="152"/>
      <c r="AA71" s="153" t="s">
        <v>110</v>
      </c>
      <c r="AB71" s="153"/>
      <c r="AC71" s="153"/>
      <c r="AD71" s="153"/>
      <c r="AE71" s="153"/>
      <c r="AF71" s="153"/>
      <c r="AG71" s="153"/>
      <c r="AH71" s="153"/>
      <c r="AI71" s="153"/>
      <c r="AJ71" s="153"/>
      <c r="AK71" s="157"/>
      <c r="AL71" s="157"/>
      <c r="AM71" s="157"/>
      <c r="AN71" s="74"/>
      <c r="AO71" s="74"/>
      <c r="AP71" s="71" t="s">
        <v>122</v>
      </c>
      <c r="AQ71" s="71"/>
      <c r="AR71" s="71"/>
      <c r="AS71" s="71"/>
      <c r="AT71" s="71"/>
      <c r="AU71" s="71"/>
      <c r="AV71" s="71"/>
      <c r="AW71" s="129"/>
      <c r="AX71" s="129"/>
      <c r="AY71" s="129"/>
      <c r="AZ71" s="107"/>
      <c r="BA71" s="107"/>
      <c r="BB71" s="107"/>
      <c r="BC71" s="107"/>
      <c r="BD71" s="107"/>
      <c r="BE71" s="107"/>
      <c r="BF71" s="107"/>
      <c r="BH71" s="39" t="s">
        <v>405</v>
      </c>
      <c r="BI71" s="39" t="s">
        <v>824</v>
      </c>
      <c r="BJ71" s="26">
        <v>450</v>
      </c>
      <c r="BK71" s="26">
        <v>1160</v>
      </c>
      <c r="BL71" s="27">
        <v>9</v>
      </c>
      <c r="BM71" s="26" t="s">
        <v>905</v>
      </c>
      <c r="BN71" s="26">
        <v>69</v>
      </c>
      <c r="BQ71" s="39"/>
    </row>
    <row r="72" spans="2:69" ht="3" customHeight="1" x14ac:dyDescent="0.2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155"/>
      <c r="M72" s="155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74"/>
      <c r="Z72" s="74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74" t="s">
        <v>1202</v>
      </c>
      <c r="AL72" s="74"/>
      <c r="AM72" s="74"/>
      <c r="AN72" s="74"/>
      <c r="AO72" s="74"/>
      <c r="AP72" s="106"/>
      <c r="AQ72" s="106"/>
      <c r="AR72" s="106"/>
      <c r="AS72" s="106"/>
      <c r="AT72" s="106"/>
      <c r="AU72" s="106"/>
      <c r="AV72" s="106"/>
      <c r="AW72" s="128"/>
      <c r="AX72" s="128"/>
      <c r="AY72" s="128"/>
      <c r="AZ72" s="86"/>
      <c r="BA72" s="107"/>
      <c r="BB72" s="107"/>
      <c r="BC72" s="107"/>
      <c r="BD72" s="107"/>
      <c r="BE72" s="107"/>
      <c r="BF72" s="107"/>
      <c r="BH72" s="39" t="s">
        <v>406</v>
      </c>
      <c r="BI72" s="39" t="s">
        <v>966</v>
      </c>
      <c r="BJ72" s="26">
        <v>450</v>
      </c>
      <c r="BK72" s="26">
        <v>1220</v>
      </c>
      <c r="BL72" s="27">
        <v>9</v>
      </c>
      <c r="BM72" s="26" t="s">
        <v>905</v>
      </c>
      <c r="BN72" s="26">
        <v>70</v>
      </c>
      <c r="BQ72" s="39"/>
    </row>
    <row r="73" spans="2:69" x14ac:dyDescent="0.2">
      <c r="B73" s="71" t="s">
        <v>203</v>
      </c>
      <c r="C73" s="71"/>
      <c r="D73" s="71"/>
      <c r="E73" s="71"/>
      <c r="F73" s="71"/>
      <c r="G73" s="71"/>
      <c r="H73" s="71"/>
      <c r="I73" s="71"/>
      <c r="J73" s="71"/>
      <c r="K73" s="71"/>
      <c r="L73" s="129"/>
      <c r="M73" s="129"/>
      <c r="N73" s="136" t="s">
        <v>102</v>
      </c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52"/>
      <c r="Z73" s="152"/>
      <c r="AA73" s="153" t="s">
        <v>112</v>
      </c>
      <c r="AB73" s="153"/>
      <c r="AC73" s="153"/>
      <c r="AD73" s="153"/>
      <c r="AE73" s="153"/>
      <c r="AF73" s="153"/>
      <c r="AG73" s="153"/>
      <c r="AH73" s="153"/>
      <c r="AI73" s="153"/>
      <c r="AJ73" s="153"/>
      <c r="AK73" s="157"/>
      <c r="AL73" s="157"/>
      <c r="AM73" s="157"/>
      <c r="AN73" s="74"/>
      <c r="AO73" s="74"/>
      <c r="AP73" s="71" t="s">
        <v>123</v>
      </c>
      <c r="AQ73" s="71"/>
      <c r="AR73" s="71"/>
      <c r="AS73" s="71"/>
      <c r="AT73" s="71"/>
      <c r="AU73" s="71"/>
      <c r="AV73" s="71"/>
      <c r="AW73" s="129"/>
      <c r="AX73" s="129"/>
      <c r="AY73" s="129"/>
      <c r="AZ73" s="107"/>
      <c r="BA73" s="107"/>
      <c r="BB73" s="107"/>
      <c r="BC73" s="107"/>
      <c r="BD73" s="107"/>
      <c r="BE73" s="107"/>
      <c r="BF73" s="107"/>
      <c r="BH73" s="39" t="s">
        <v>407</v>
      </c>
      <c r="BI73" s="39" t="s">
        <v>825</v>
      </c>
      <c r="BJ73" s="26">
        <v>450</v>
      </c>
      <c r="BK73" s="26">
        <v>1290</v>
      </c>
      <c r="BL73" s="27">
        <v>9</v>
      </c>
      <c r="BM73" s="26" t="s">
        <v>905</v>
      </c>
      <c r="BN73" s="26">
        <v>71</v>
      </c>
      <c r="BQ73" s="39"/>
    </row>
    <row r="74" spans="2:69" ht="2.4500000000000002" customHeight="1" x14ac:dyDescent="0.2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155"/>
      <c r="M74" s="155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106"/>
      <c r="AQ74" s="106"/>
      <c r="AR74" s="106"/>
      <c r="AS74" s="106"/>
      <c r="AT74" s="106"/>
      <c r="AU74" s="106"/>
      <c r="AV74" s="106"/>
      <c r="AW74" s="128"/>
      <c r="AX74" s="128"/>
      <c r="AY74" s="128"/>
      <c r="AZ74" s="86"/>
      <c r="BA74" s="107"/>
      <c r="BB74" s="107"/>
      <c r="BC74" s="107"/>
      <c r="BD74" s="107"/>
      <c r="BE74" s="107"/>
      <c r="BF74" s="107"/>
      <c r="BH74" s="39" t="s">
        <v>408</v>
      </c>
      <c r="BI74" s="39" t="s">
        <v>733</v>
      </c>
      <c r="BJ74" s="26">
        <v>450</v>
      </c>
      <c r="BK74" s="26">
        <v>1350</v>
      </c>
      <c r="BL74" s="27">
        <v>9</v>
      </c>
      <c r="BM74" s="26" t="s">
        <v>905</v>
      </c>
      <c r="BN74" s="26">
        <v>72</v>
      </c>
      <c r="BQ74" s="39"/>
    </row>
    <row r="75" spans="2:69" ht="12" customHeight="1" x14ac:dyDescent="0.2">
      <c r="B75" s="71" t="s">
        <v>204</v>
      </c>
      <c r="C75" s="71"/>
      <c r="D75" s="71"/>
      <c r="E75" s="71"/>
      <c r="F75" s="71"/>
      <c r="G75" s="71"/>
      <c r="H75" s="71"/>
      <c r="I75" s="71"/>
      <c r="J75" s="71"/>
      <c r="K75" s="71"/>
      <c r="L75" s="129"/>
      <c r="M75" s="129"/>
      <c r="N75" s="136" t="s">
        <v>198</v>
      </c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52"/>
      <c r="Z75" s="152"/>
      <c r="AA75" s="99" t="s">
        <v>196</v>
      </c>
      <c r="AB75" s="99"/>
      <c r="AC75" s="99"/>
      <c r="AD75" s="99"/>
      <c r="AE75" s="99"/>
      <c r="AF75" s="99"/>
      <c r="AG75" s="99"/>
      <c r="AH75" s="99"/>
      <c r="AI75" s="99"/>
      <c r="AJ75" s="152"/>
      <c r="AK75" s="152"/>
      <c r="AL75" s="152"/>
      <c r="AM75" s="152"/>
      <c r="AN75" s="74"/>
      <c r="AO75" s="74"/>
      <c r="AP75" s="71" t="s">
        <v>124</v>
      </c>
      <c r="AQ75" s="71"/>
      <c r="AR75" s="71"/>
      <c r="AS75" s="71"/>
      <c r="AT75" s="71"/>
      <c r="AU75" s="71"/>
      <c r="AV75" s="71"/>
      <c r="AW75" s="129"/>
      <c r="AX75" s="129"/>
      <c r="AY75" s="129"/>
      <c r="AZ75" s="107"/>
      <c r="BA75" s="107"/>
      <c r="BB75" s="107"/>
      <c r="BC75" s="107"/>
      <c r="BD75" s="107"/>
      <c r="BE75" s="107"/>
      <c r="BF75" s="107"/>
      <c r="BH75" s="39" t="s">
        <v>409</v>
      </c>
      <c r="BI75" s="39" t="s">
        <v>767</v>
      </c>
      <c r="BJ75" s="26">
        <v>1240</v>
      </c>
      <c r="BK75" s="26">
        <v>2130</v>
      </c>
      <c r="BL75" s="27">
        <v>9</v>
      </c>
      <c r="BM75" s="26" t="s">
        <v>905</v>
      </c>
      <c r="BN75" s="26">
        <v>73</v>
      </c>
      <c r="BQ75" s="39"/>
    </row>
    <row r="76" spans="2:69" ht="3" customHeight="1" x14ac:dyDescent="0.2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155"/>
      <c r="M76" s="155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N76" s="74"/>
      <c r="AO76" s="74"/>
      <c r="AP76" s="106"/>
      <c r="AQ76" s="106"/>
      <c r="AR76" s="106"/>
      <c r="AS76" s="106"/>
      <c r="AT76" s="106"/>
      <c r="AU76" s="106"/>
      <c r="AV76" s="106"/>
      <c r="AW76" s="128"/>
      <c r="AX76" s="128"/>
      <c r="AY76" s="128"/>
      <c r="AZ76" s="86"/>
      <c r="BA76" s="107"/>
      <c r="BB76" s="107"/>
      <c r="BC76" s="107"/>
      <c r="BD76" s="107"/>
      <c r="BE76" s="107"/>
      <c r="BF76" s="107"/>
      <c r="BH76" s="39" t="s">
        <v>410</v>
      </c>
      <c r="BI76" s="39" t="s">
        <v>785</v>
      </c>
      <c r="BJ76" s="26">
        <v>1560</v>
      </c>
      <c r="BK76" s="26">
        <v>2470</v>
      </c>
      <c r="BL76" s="27">
        <v>9</v>
      </c>
      <c r="BM76" s="26" t="s">
        <v>905</v>
      </c>
      <c r="BN76" s="26">
        <v>74</v>
      </c>
      <c r="BQ76" s="39"/>
    </row>
    <row r="77" spans="2:69" ht="12.6" customHeight="1" x14ac:dyDescent="0.2">
      <c r="B77" s="71" t="s">
        <v>205</v>
      </c>
      <c r="C77" s="71"/>
      <c r="D77" s="71"/>
      <c r="E77" s="71"/>
      <c r="F77" s="71"/>
      <c r="G77" s="71"/>
      <c r="H77" s="71"/>
      <c r="I77" s="71"/>
      <c r="J77" s="71"/>
      <c r="K77" s="71"/>
      <c r="L77" s="129"/>
      <c r="M77" s="129"/>
      <c r="N77" s="156" t="s">
        <v>100</v>
      </c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2"/>
      <c r="Z77" s="152"/>
      <c r="AA77" s="86"/>
      <c r="AB77" s="107"/>
      <c r="AC77" s="107"/>
      <c r="AD77" s="107"/>
      <c r="AE77" s="107"/>
      <c r="AF77" s="107"/>
      <c r="AG77" s="107"/>
      <c r="AH77" s="107"/>
      <c r="AI77" s="107"/>
      <c r="AJ77" s="107"/>
      <c r="AK77" s="157"/>
      <c r="AL77" s="157"/>
      <c r="AM77" s="157"/>
      <c r="AN77" s="74"/>
      <c r="AO77" s="74"/>
      <c r="AP77" s="71" t="s">
        <v>125</v>
      </c>
      <c r="AQ77" s="71"/>
      <c r="AR77" s="71"/>
      <c r="AS77" s="71"/>
      <c r="AT77" s="71"/>
      <c r="AU77" s="71"/>
      <c r="AV77" s="71"/>
      <c r="AW77" s="129"/>
      <c r="AX77" s="129"/>
      <c r="AY77" s="129"/>
      <c r="AZ77" s="107"/>
      <c r="BA77" s="107"/>
      <c r="BB77" s="107"/>
      <c r="BC77" s="107"/>
      <c r="BD77" s="107"/>
      <c r="BE77" s="107"/>
      <c r="BF77" s="107"/>
      <c r="BH77" s="39" t="s">
        <v>411</v>
      </c>
      <c r="BI77" s="39" t="s">
        <v>967</v>
      </c>
      <c r="BJ77" s="26">
        <v>1770</v>
      </c>
      <c r="BK77" s="26">
        <v>1580</v>
      </c>
      <c r="BL77" s="27">
        <v>9</v>
      </c>
      <c r="BM77" s="26" t="s">
        <v>905</v>
      </c>
      <c r="BN77" s="26">
        <v>75</v>
      </c>
      <c r="BQ77" s="39"/>
    </row>
    <row r="78" spans="2:69" ht="2.4500000000000002" customHeight="1" x14ac:dyDescent="0.2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4"/>
      <c r="AO78" s="74"/>
      <c r="AP78" s="106"/>
      <c r="AQ78" s="106"/>
      <c r="AR78" s="106"/>
      <c r="AS78" s="106"/>
      <c r="AT78" s="106"/>
      <c r="AU78" s="106"/>
      <c r="AV78" s="106"/>
      <c r="AW78" s="128"/>
      <c r="AX78" s="128"/>
      <c r="AY78" s="128"/>
      <c r="AZ78" s="86"/>
      <c r="BA78" s="107"/>
      <c r="BB78" s="107"/>
      <c r="BC78" s="107"/>
      <c r="BD78" s="107"/>
      <c r="BE78" s="107"/>
      <c r="BF78" s="107"/>
      <c r="BH78" s="39" t="s">
        <v>421</v>
      </c>
      <c r="BI78" s="39" t="s">
        <v>786</v>
      </c>
      <c r="BJ78" s="26">
        <v>1560</v>
      </c>
      <c r="BK78" s="26">
        <v>2510</v>
      </c>
      <c r="BL78" s="27">
        <v>9</v>
      </c>
      <c r="BM78" s="26" t="s">
        <v>905</v>
      </c>
      <c r="BN78" s="26">
        <v>76</v>
      </c>
      <c r="BQ78" s="39"/>
    </row>
    <row r="79" spans="2:69" ht="13.15" customHeight="1" x14ac:dyDescent="0.2">
      <c r="B79" s="71" t="s">
        <v>1174</v>
      </c>
      <c r="C79" s="71"/>
      <c r="D79" s="71"/>
      <c r="E79" s="71"/>
      <c r="F79" s="71"/>
      <c r="G79" s="71"/>
      <c r="H79" s="71"/>
      <c r="I79" s="71"/>
      <c r="J79" s="71"/>
      <c r="K79" s="71"/>
      <c r="L79" s="129"/>
      <c r="M79" s="129"/>
      <c r="N79" s="135" t="s">
        <v>103</v>
      </c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52"/>
      <c r="Z79" s="152"/>
      <c r="AA79" s="86"/>
      <c r="AB79" s="107"/>
      <c r="AC79" s="107"/>
      <c r="AD79" s="107"/>
      <c r="AE79" s="107"/>
      <c r="AF79" s="107"/>
      <c r="AG79" s="107"/>
      <c r="AH79" s="107"/>
      <c r="AI79" s="107"/>
      <c r="AJ79" s="107"/>
      <c r="AK79" s="157"/>
      <c r="AL79" s="157"/>
      <c r="AM79" s="157"/>
      <c r="AN79" s="74"/>
      <c r="AO79" s="74"/>
      <c r="AP79" s="71" t="s">
        <v>126</v>
      </c>
      <c r="AQ79" s="71"/>
      <c r="AR79" s="71"/>
      <c r="AS79" s="71"/>
      <c r="AT79" s="71"/>
      <c r="AU79" s="71"/>
      <c r="AV79" s="71"/>
      <c r="AW79" s="129"/>
      <c r="AX79" s="129"/>
      <c r="AY79" s="129"/>
      <c r="AZ79" s="107"/>
      <c r="BA79" s="107"/>
      <c r="BB79" s="107"/>
      <c r="BC79" s="107"/>
      <c r="BD79" s="107"/>
      <c r="BE79" s="107"/>
      <c r="BF79" s="107"/>
      <c r="BH79" s="39" t="s">
        <v>422</v>
      </c>
      <c r="BI79" s="39" t="s">
        <v>968</v>
      </c>
      <c r="BJ79" s="26">
        <v>80</v>
      </c>
      <c r="BK79" s="26">
        <v>650</v>
      </c>
      <c r="BL79" s="27">
        <v>9</v>
      </c>
      <c r="BM79" s="26" t="s">
        <v>905</v>
      </c>
      <c r="BN79" s="26">
        <v>77</v>
      </c>
      <c r="BQ79" s="39"/>
    </row>
    <row r="80" spans="2:69" x14ac:dyDescent="0.2">
      <c r="BH80" s="39" t="s">
        <v>423</v>
      </c>
      <c r="BI80" s="39" t="s">
        <v>969</v>
      </c>
      <c r="BJ80" s="26">
        <v>80</v>
      </c>
      <c r="BK80" s="26">
        <v>730</v>
      </c>
      <c r="BL80" s="27">
        <v>9</v>
      </c>
      <c r="BM80" s="26" t="s">
        <v>905</v>
      </c>
      <c r="BN80" s="26">
        <v>78</v>
      </c>
      <c r="BQ80" s="39"/>
    </row>
    <row r="81" spans="60:69" x14ac:dyDescent="0.2">
      <c r="BH81" s="39" t="s">
        <v>424</v>
      </c>
      <c r="BI81" s="39" t="s">
        <v>812</v>
      </c>
      <c r="BJ81" s="26">
        <v>390</v>
      </c>
      <c r="BK81" s="26">
        <v>2250</v>
      </c>
      <c r="BL81" s="27">
        <v>9</v>
      </c>
      <c r="BM81" s="26" t="s">
        <v>905</v>
      </c>
      <c r="BN81" s="26">
        <v>79</v>
      </c>
      <c r="BQ81" s="39"/>
    </row>
    <row r="82" spans="60:69" x14ac:dyDescent="0.2">
      <c r="BH82" s="39" t="s">
        <v>429</v>
      </c>
      <c r="BI82" s="39" t="s">
        <v>841</v>
      </c>
      <c r="BJ82" s="26">
        <v>820</v>
      </c>
      <c r="BK82" s="26">
        <v>2590</v>
      </c>
      <c r="BL82" s="27">
        <v>9</v>
      </c>
      <c r="BM82" s="26" t="s">
        <v>905</v>
      </c>
      <c r="BN82" s="26">
        <v>80</v>
      </c>
      <c r="BQ82" s="39"/>
    </row>
    <row r="83" spans="60:69" x14ac:dyDescent="0.2">
      <c r="BH83" s="39" t="s">
        <v>430</v>
      </c>
      <c r="BI83" s="39" t="s">
        <v>827</v>
      </c>
      <c r="BJ83" s="26">
        <v>500</v>
      </c>
      <c r="BK83" s="26">
        <v>1820</v>
      </c>
      <c r="BL83" s="27">
        <v>9</v>
      </c>
      <c r="BM83" s="26" t="s">
        <v>905</v>
      </c>
      <c r="BN83" s="26">
        <v>81</v>
      </c>
      <c r="BQ83" s="39"/>
    </row>
    <row r="84" spans="60:69" x14ac:dyDescent="0.2">
      <c r="BH84" s="39" t="s">
        <v>431</v>
      </c>
      <c r="BI84" s="39" t="s">
        <v>970</v>
      </c>
      <c r="BJ84" s="26">
        <v>500</v>
      </c>
      <c r="BK84" s="26">
        <v>1870</v>
      </c>
      <c r="BL84" s="27">
        <v>9</v>
      </c>
      <c r="BM84" s="26" t="s">
        <v>905</v>
      </c>
      <c r="BN84" s="26">
        <v>82</v>
      </c>
      <c r="BQ84" s="39"/>
    </row>
    <row r="85" spans="60:69" hidden="1" x14ac:dyDescent="0.2">
      <c r="BH85" s="39" t="s">
        <v>432</v>
      </c>
      <c r="BI85" s="39" t="s">
        <v>787</v>
      </c>
      <c r="BJ85" s="26">
        <v>1560</v>
      </c>
      <c r="BK85" s="26">
        <v>2550</v>
      </c>
      <c r="BL85" s="27">
        <v>9</v>
      </c>
      <c r="BM85" s="26" t="s">
        <v>905</v>
      </c>
      <c r="BN85" s="26">
        <v>83</v>
      </c>
      <c r="BQ85" s="39"/>
    </row>
    <row r="86" spans="60:69" hidden="1" x14ac:dyDescent="0.2">
      <c r="BH86" s="39" t="s">
        <v>437</v>
      </c>
      <c r="BI86" s="39" t="s">
        <v>730</v>
      </c>
      <c r="BJ86" s="26">
        <v>390</v>
      </c>
      <c r="BK86" s="26">
        <v>2300</v>
      </c>
      <c r="BL86" s="27">
        <v>9</v>
      </c>
      <c r="BM86" s="26" t="s">
        <v>905</v>
      </c>
      <c r="BN86" s="26">
        <v>84</v>
      </c>
      <c r="BQ86" s="39"/>
    </row>
    <row r="87" spans="60:69" hidden="1" x14ac:dyDescent="0.2">
      <c r="BH87" s="39" t="s">
        <v>438</v>
      </c>
      <c r="BI87" s="39" t="s">
        <v>769</v>
      </c>
      <c r="BJ87" s="26">
        <v>1240</v>
      </c>
      <c r="BK87" s="26">
        <v>2210</v>
      </c>
      <c r="BL87" s="27">
        <v>9</v>
      </c>
      <c r="BM87" s="26" t="s">
        <v>905</v>
      </c>
      <c r="BN87" s="26">
        <v>85</v>
      </c>
      <c r="BQ87" s="39"/>
    </row>
    <row r="88" spans="60:69" hidden="1" x14ac:dyDescent="0.2">
      <c r="BH88" s="39" t="s">
        <v>440</v>
      </c>
      <c r="BI88" s="39" t="s">
        <v>768</v>
      </c>
      <c r="BJ88" s="26">
        <v>1240</v>
      </c>
      <c r="BK88" s="26">
        <v>2170</v>
      </c>
      <c r="BL88" s="27">
        <v>9</v>
      </c>
      <c r="BM88" s="26" t="s">
        <v>905</v>
      </c>
      <c r="BN88" s="26">
        <v>86</v>
      </c>
      <c r="BQ88" s="39"/>
    </row>
    <row r="89" spans="60:69" hidden="1" x14ac:dyDescent="0.2">
      <c r="BH89" s="39" t="s">
        <v>441</v>
      </c>
      <c r="BI89" s="39" t="s">
        <v>971</v>
      </c>
      <c r="BJ89" s="26">
        <v>1370</v>
      </c>
      <c r="BK89" s="26">
        <v>1440</v>
      </c>
      <c r="BL89" s="27">
        <v>9</v>
      </c>
      <c r="BM89" s="26" t="s">
        <v>905</v>
      </c>
      <c r="BN89" s="26">
        <v>87</v>
      </c>
      <c r="BQ89" s="39"/>
    </row>
    <row r="90" spans="60:69" hidden="1" x14ac:dyDescent="0.2">
      <c r="BH90" s="39" t="s">
        <v>442</v>
      </c>
      <c r="BI90" s="39" t="s">
        <v>972</v>
      </c>
      <c r="BJ90" s="26">
        <v>1020</v>
      </c>
      <c r="BK90" s="26">
        <v>970</v>
      </c>
      <c r="BL90" s="27">
        <v>9</v>
      </c>
      <c r="BM90" s="26" t="s">
        <v>905</v>
      </c>
      <c r="BN90" s="26">
        <v>88</v>
      </c>
      <c r="BQ90" s="39"/>
    </row>
    <row r="91" spans="60:69" hidden="1" x14ac:dyDescent="0.2">
      <c r="BH91" s="39" t="s">
        <v>443</v>
      </c>
      <c r="BI91" s="39" t="s">
        <v>763</v>
      </c>
      <c r="BJ91" s="26">
        <v>1020</v>
      </c>
      <c r="BK91" s="26">
        <v>1030</v>
      </c>
      <c r="BL91" s="27">
        <v>9</v>
      </c>
      <c r="BM91" s="26" t="s">
        <v>905</v>
      </c>
      <c r="BN91" s="26">
        <v>89</v>
      </c>
      <c r="BQ91" s="39"/>
    </row>
    <row r="92" spans="60:69" hidden="1" x14ac:dyDescent="0.2">
      <c r="BH92" s="39" t="s">
        <v>444</v>
      </c>
      <c r="BI92" s="39" t="s">
        <v>764</v>
      </c>
      <c r="BJ92" s="26">
        <v>1020</v>
      </c>
      <c r="BK92" s="26">
        <v>1100</v>
      </c>
      <c r="BL92" s="27">
        <v>9</v>
      </c>
      <c r="BM92" s="26" t="s">
        <v>905</v>
      </c>
      <c r="BN92" s="26">
        <v>90</v>
      </c>
      <c r="BQ92" s="39"/>
    </row>
    <row r="93" spans="60:69" hidden="1" x14ac:dyDescent="0.2">
      <c r="BH93" s="39" t="s">
        <v>445</v>
      </c>
      <c r="BI93" s="39" t="s">
        <v>765</v>
      </c>
      <c r="BJ93" s="26">
        <v>1020</v>
      </c>
      <c r="BK93" s="26">
        <v>1160</v>
      </c>
      <c r="BL93" s="27">
        <v>9</v>
      </c>
      <c r="BM93" s="26" t="s">
        <v>905</v>
      </c>
      <c r="BN93" s="26">
        <v>91</v>
      </c>
      <c r="BQ93" s="39"/>
    </row>
    <row r="94" spans="60:69" hidden="1" x14ac:dyDescent="0.2">
      <c r="BH94" s="39" t="s">
        <v>446</v>
      </c>
      <c r="BI94" s="39" t="s">
        <v>973</v>
      </c>
      <c r="BJ94" s="26">
        <v>1020</v>
      </c>
      <c r="BK94" s="26">
        <v>1220</v>
      </c>
      <c r="BL94" s="27">
        <v>9</v>
      </c>
      <c r="BM94" s="26" t="s">
        <v>905</v>
      </c>
      <c r="BN94" s="26">
        <v>92</v>
      </c>
      <c r="BQ94" s="39"/>
    </row>
    <row r="95" spans="60:69" hidden="1" x14ac:dyDescent="0.2">
      <c r="BH95" s="39" t="s">
        <v>447</v>
      </c>
      <c r="BI95" s="39" t="s">
        <v>766</v>
      </c>
      <c r="BJ95" s="26">
        <v>1020</v>
      </c>
      <c r="BK95" s="26">
        <v>1290</v>
      </c>
      <c r="BL95" s="27">
        <v>9</v>
      </c>
      <c r="BM95" s="26" t="s">
        <v>905</v>
      </c>
      <c r="BN95" s="26">
        <v>93</v>
      </c>
      <c r="BQ95" s="39"/>
    </row>
    <row r="96" spans="60:69" hidden="1" x14ac:dyDescent="0.2">
      <c r="BH96" s="39" t="s">
        <v>448</v>
      </c>
      <c r="BI96" s="39" t="s">
        <v>974</v>
      </c>
      <c r="BJ96" s="26">
        <v>1020</v>
      </c>
      <c r="BK96" s="26">
        <v>1350</v>
      </c>
      <c r="BL96" s="27">
        <v>9</v>
      </c>
      <c r="BM96" s="26" t="s">
        <v>905</v>
      </c>
      <c r="BN96" s="26">
        <v>94</v>
      </c>
      <c r="BQ96" s="39"/>
    </row>
    <row r="97" spans="60:69" hidden="1" x14ac:dyDescent="0.2">
      <c r="BH97" s="39" t="s">
        <v>449</v>
      </c>
      <c r="BI97" s="39" t="s">
        <v>826</v>
      </c>
      <c r="BJ97" s="26">
        <v>480</v>
      </c>
      <c r="BK97" s="26">
        <v>1440</v>
      </c>
      <c r="BL97" s="27">
        <v>9</v>
      </c>
      <c r="BM97" s="26" t="s">
        <v>905</v>
      </c>
      <c r="BN97" s="26">
        <v>95</v>
      </c>
      <c r="BQ97" s="39"/>
    </row>
    <row r="98" spans="60:69" hidden="1" x14ac:dyDescent="0.2">
      <c r="BH98" s="39" t="s">
        <v>460</v>
      </c>
      <c r="BI98" s="39" t="s">
        <v>844</v>
      </c>
      <c r="BJ98" s="26">
        <v>830</v>
      </c>
      <c r="BK98" s="26">
        <v>2170</v>
      </c>
      <c r="BL98" s="27">
        <v>9</v>
      </c>
      <c r="BM98" s="26" t="s">
        <v>905</v>
      </c>
      <c r="BN98" s="26">
        <v>96</v>
      </c>
      <c r="BQ98" s="39"/>
    </row>
    <row r="99" spans="60:69" hidden="1" x14ac:dyDescent="0.2">
      <c r="BH99" s="39" t="s">
        <v>464</v>
      </c>
      <c r="BI99" s="39" t="s">
        <v>788</v>
      </c>
      <c r="BJ99" s="26">
        <v>1560</v>
      </c>
      <c r="BK99" s="26">
        <v>2590</v>
      </c>
      <c r="BL99" s="27">
        <v>9</v>
      </c>
      <c r="BM99" s="26" t="s">
        <v>905</v>
      </c>
      <c r="BN99" s="26">
        <v>97</v>
      </c>
      <c r="BQ99" s="39"/>
    </row>
    <row r="100" spans="60:69" hidden="1" x14ac:dyDescent="0.2">
      <c r="BH100" s="39" t="s">
        <v>473</v>
      </c>
      <c r="BI100" s="39" t="s">
        <v>843</v>
      </c>
      <c r="BJ100" s="26">
        <v>830</v>
      </c>
      <c r="BK100" s="26">
        <v>2130</v>
      </c>
      <c r="BL100" s="27">
        <v>9</v>
      </c>
      <c r="BM100" s="26" t="s">
        <v>905</v>
      </c>
      <c r="BN100" s="26">
        <v>98</v>
      </c>
      <c r="BQ100" s="39"/>
    </row>
    <row r="101" spans="60:69" hidden="1" x14ac:dyDescent="0.2">
      <c r="BH101" s="39" t="s">
        <v>474</v>
      </c>
      <c r="BI101" s="39" t="s">
        <v>811</v>
      </c>
      <c r="BJ101" s="26">
        <v>390</v>
      </c>
      <c r="BK101" s="26">
        <v>2210</v>
      </c>
      <c r="BL101" s="27">
        <v>9</v>
      </c>
      <c r="BM101" s="26" t="s">
        <v>905</v>
      </c>
      <c r="BN101" s="26">
        <v>99</v>
      </c>
      <c r="BQ101" s="39"/>
    </row>
    <row r="102" spans="60:69" hidden="1" x14ac:dyDescent="0.2">
      <c r="BH102" s="39" t="s">
        <v>479</v>
      </c>
      <c r="BI102" s="39" t="s">
        <v>846</v>
      </c>
      <c r="BJ102" s="26">
        <v>830</v>
      </c>
      <c r="BK102" s="26">
        <v>2250</v>
      </c>
      <c r="BL102" s="27">
        <v>9</v>
      </c>
      <c r="BM102" s="26" t="s">
        <v>905</v>
      </c>
      <c r="BN102" s="26">
        <v>100</v>
      </c>
      <c r="BQ102" s="39"/>
    </row>
    <row r="103" spans="60:69" hidden="1" x14ac:dyDescent="0.2">
      <c r="BH103" s="39" t="s">
        <v>480</v>
      </c>
      <c r="BI103" s="39" t="s">
        <v>874</v>
      </c>
      <c r="BJ103" s="26">
        <v>1100</v>
      </c>
      <c r="BK103" s="26">
        <v>1700</v>
      </c>
      <c r="BL103" s="27">
        <v>9</v>
      </c>
      <c r="BM103" s="26" t="s">
        <v>905</v>
      </c>
      <c r="BN103" s="26">
        <v>101</v>
      </c>
      <c r="BQ103" s="39"/>
    </row>
    <row r="104" spans="60:69" hidden="1" x14ac:dyDescent="0.2">
      <c r="BH104" s="39" t="s">
        <v>481</v>
      </c>
      <c r="BI104" s="39" t="s">
        <v>975</v>
      </c>
      <c r="BJ104" s="26">
        <v>1800</v>
      </c>
      <c r="BK104" s="26">
        <v>1870</v>
      </c>
      <c r="BL104" s="27">
        <v>9</v>
      </c>
      <c r="BM104" s="26" t="s">
        <v>905</v>
      </c>
      <c r="BN104" s="26">
        <v>102</v>
      </c>
      <c r="BQ104" s="39"/>
    </row>
    <row r="105" spans="60:69" hidden="1" x14ac:dyDescent="0.2">
      <c r="BH105" s="39" t="s">
        <v>491</v>
      </c>
      <c r="BI105" s="39" t="s">
        <v>875</v>
      </c>
      <c r="BJ105" s="26">
        <v>1100</v>
      </c>
      <c r="BK105" s="26">
        <v>1740</v>
      </c>
      <c r="BL105" s="27">
        <v>9</v>
      </c>
      <c r="BM105" s="26" t="s">
        <v>905</v>
      </c>
      <c r="BN105" s="26">
        <v>103</v>
      </c>
      <c r="BQ105" s="39"/>
    </row>
    <row r="106" spans="60:69" hidden="1" x14ac:dyDescent="0.2">
      <c r="BH106" s="39" t="s">
        <v>498</v>
      </c>
      <c r="BI106" s="39" t="s">
        <v>976</v>
      </c>
      <c r="BJ106" s="26">
        <v>1800</v>
      </c>
      <c r="BK106" s="26">
        <v>1700</v>
      </c>
      <c r="BL106" s="27">
        <v>9</v>
      </c>
      <c r="BM106" s="26" t="s">
        <v>905</v>
      </c>
      <c r="BN106" s="26">
        <v>104</v>
      </c>
      <c r="BQ106" s="39"/>
    </row>
    <row r="107" spans="60:69" hidden="1" x14ac:dyDescent="0.2">
      <c r="BH107" s="39" t="s">
        <v>499</v>
      </c>
      <c r="BI107" s="39" t="s">
        <v>804</v>
      </c>
      <c r="BJ107" s="26">
        <v>1800</v>
      </c>
      <c r="BK107" s="26">
        <v>1740</v>
      </c>
      <c r="BL107" s="27">
        <v>9</v>
      </c>
      <c r="BM107" s="26" t="s">
        <v>905</v>
      </c>
      <c r="BN107" s="26">
        <v>105</v>
      </c>
      <c r="BQ107" s="39"/>
    </row>
    <row r="108" spans="60:69" hidden="1" x14ac:dyDescent="0.2">
      <c r="BH108" s="39" t="s">
        <v>500</v>
      </c>
      <c r="BI108" s="39" t="s">
        <v>977</v>
      </c>
      <c r="BJ108" s="26">
        <v>1380</v>
      </c>
      <c r="BK108" s="26">
        <v>1820</v>
      </c>
      <c r="BL108" s="27">
        <v>9</v>
      </c>
      <c r="BM108" s="26" t="s">
        <v>905</v>
      </c>
      <c r="BN108" s="26">
        <v>106</v>
      </c>
      <c r="BQ108" s="39"/>
    </row>
    <row r="109" spans="60:69" hidden="1" x14ac:dyDescent="0.2">
      <c r="BH109" s="39" t="s">
        <v>501</v>
      </c>
      <c r="BI109" s="39" t="s">
        <v>978</v>
      </c>
      <c r="BJ109" s="26">
        <v>1380</v>
      </c>
      <c r="BK109" s="26">
        <v>1870</v>
      </c>
      <c r="BL109" s="27">
        <v>9</v>
      </c>
      <c r="BM109" s="26" t="s">
        <v>905</v>
      </c>
      <c r="BN109" s="26">
        <v>107</v>
      </c>
      <c r="BQ109" s="39"/>
    </row>
    <row r="110" spans="60:69" hidden="1" x14ac:dyDescent="0.2">
      <c r="BH110" s="39" t="s">
        <v>502</v>
      </c>
      <c r="BI110" s="39" t="s">
        <v>979</v>
      </c>
      <c r="BJ110" s="26">
        <v>1590</v>
      </c>
      <c r="BK110" s="26">
        <v>1820</v>
      </c>
      <c r="BL110" s="27">
        <v>9</v>
      </c>
      <c r="BM110" s="26" t="s">
        <v>905</v>
      </c>
      <c r="BN110" s="26">
        <v>108</v>
      </c>
      <c r="BQ110" s="39"/>
    </row>
    <row r="111" spans="60:69" hidden="1" x14ac:dyDescent="0.2">
      <c r="BH111" s="39" t="s">
        <v>503</v>
      </c>
      <c r="BI111" s="39" t="s">
        <v>980</v>
      </c>
      <c r="BJ111" s="26">
        <v>1590</v>
      </c>
      <c r="BK111" s="26">
        <v>1870</v>
      </c>
      <c r="BL111" s="27">
        <v>9</v>
      </c>
      <c r="BM111" s="26" t="s">
        <v>905</v>
      </c>
      <c r="BN111" s="26">
        <v>109</v>
      </c>
      <c r="BQ111" s="39"/>
    </row>
    <row r="112" spans="60:69" hidden="1" x14ac:dyDescent="0.2">
      <c r="BH112" s="39" t="s">
        <v>504</v>
      </c>
      <c r="BI112" s="39" t="s">
        <v>981</v>
      </c>
      <c r="BJ112" s="26">
        <v>1800</v>
      </c>
      <c r="BK112" s="26">
        <v>1820</v>
      </c>
      <c r="BL112" s="27">
        <v>9</v>
      </c>
      <c r="BM112" s="26" t="s">
        <v>905</v>
      </c>
      <c r="BN112" s="26">
        <v>110</v>
      </c>
      <c r="BQ112" s="39"/>
    </row>
    <row r="113" spans="60:69" hidden="1" x14ac:dyDescent="0.2">
      <c r="BH113" s="39" t="s">
        <v>509</v>
      </c>
      <c r="BI113" s="39" t="s">
        <v>982</v>
      </c>
      <c r="BJ113" s="26">
        <v>320</v>
      </c>
      <c r="BK113" s="26">
        <v>1530</v>
      </c>
      <c r="BL113" s="27">
        <v>9</v>
      </c>
      <c r="BM113" s="26" t="s">
        <v>905</v>
      </c>
      <c r="BN113" s="26">
        <v>111</v>
      </c>
      <c r="BQ113" s="39"/>
    </row>
    <row r="114" spans="60:69" hidden="1" x14ac:dyDescent="0.2">
      <c r="BH114" s="39" t="s">
        <v>510</v>
      </c>
      <c r="BI114" s="39" t="s">
        <v>983</v>
      </c>
      <c r="BJ114" s="26">
        <v>370</v>
      </c>
      <c r="BK114" s="26">
        <v>1700</v>
      </c>
      <c r="BL114" s="27">
        <v>9</v>
      </c>
      <c r="BM114" s="26" t="s">
        <v>905</v>
      </c>
      <c r="BN114" s="26">
        <v>112</v>
      </c>
      <c r="BQ114" s="39"/>
    </row>
    <row r="115" spans="60:69" hidden="1" x14ac:dyDescent="0.2">
      <c r="BH115" s="39" t="s">
        <v>511</v>
      </c>
      <c r="BI115" s="39" t="s">
        <v>984</v>
      </c>
      <c r="BJ115" s="26">
        <v>370</v>
      </c>
      <c r="BK115" s="26">
        <v>1830</v>
      </c>
      <c r="BL115" s="27">
        <v>9</v>
      </c>
      <c r="BM115" s="26" t="s">
        <v>905</v>
      </c>
      <c r="BN115" s="26">
        <v>113</v>
      </c>
      <c r="BQ115" s="39"/>
    </row>
    <row r="116" spans="60:69" hidden="1" x14ac:dyDescent="0.2">
      <c r="BH116" s="39" t="s">
        <v>528</v>
      </c>
      <c r="BI116" s="39" t="s">
        <v>985</v>
      </c>
      <c r="BJ116" s="26">
        <v>1470</v>
      </c>
      <c r="BK116" s="26">
        <v>1620</v>
      </c>
      <c r="BL116" s="27">
        <v>9</v>
      </c>
      <c r="BM116" s="26" t="s">
        <v>905</v>
      </c>
      <c r="BN116" s="26">
        <v>114</v>
      </c>
      <c r="BQ116" s="39"/>
    </row>
    <row r="117" spans="60:69" hidden="1" x14ac:dyDescent="0.2">
      <c r="BH117" s="39" t="s">
        <v>533</v>
      </c>
      <c r="BI117" s="39" t="s">
        <v>798</v>
      </c>
      <c r="BJ117" s="26">
        <v>80</v>
      </c>
      <c r="BK117" s="26">
        <v>230</v>
      </c>
      <c r="BL117" s="27">
        <v>9</v>
      </c>
      <c r="BM117" s="26" t="s">
        <v>905</v>
      </c>
      <c r="BN117" s="26">
        <v>115</v>
      </c>
      <c r="BQ117" s="39"/>
    </row>
    <row r="118" spans="60:69" hidden="1" x14ac:dyDescent="0.2">
      <c r="BH118" s="39" t="s">
        <v>537</v>
      </c>
      <c r="BI118" s="39" t="s">
        <v>986</v>
      </c>
      <c r="BJ118" s="26">
        <v>80</v>
      </c>
      <c r="BK118" s="26">
        <v>1600</v>
      </c>
      <c r="BL118" s="27">
        <v>9</v>
      </c>
      <c r="BM118" s="26" t="s">
        <v>905</v>
      </c>
      <c r="BN118" s="26">
        <v>116</v>
      </c>
      <c r="BQ118" s="39"/>
    </row>
    <row r="119" spans="60:69" hidden="1" x14ac:dyDescent="0.2">
      <c r="BH119" s="39" t="s">
        <v>538</v>
      </c>
      <c r="BI119" s="39" t="s">
        <v>797</v>
      </c>
      <c r="BJ119" s="26">
        <v>80</v>
      </c>
      <c r="BK119" s="26">
        <v>560</v>
      </c>
      <c r="BL119" s="27">
        <v>9</v>
      </c>
      <c r="BM119" s="26" t="s">
        <v>905</v>
      </c>
      <c r="BN119" s="26">
        <v>117</v>
      </c>
      <c r="BQ119" s="39"/>
    </row>
    <row r="120" spans="60:69" hidden="1" x14ac:dyDescent="0.2">
      <c r="BH120" s="39" t="s">
        <v>539</v>
      </c>
      <c r="BI120" s="39" t="s">
        <v>987</v>
      </c>
      <c r="BJ120" s="26">
        <v>80</v>
      </c>
      <c r="BK120" s="26">
        <v>480</v>
      </c>
      <c r="BL120" s="27">
        <v>9</v>
      </c>
      <c r="BM120" s="26" t="s">
        <v>905</v>
      </c>
      <c r="BN120" s="26">
        <v>118</v>
      </c>
      <c r="BQ120" s="39"/>
    </row>
    <row r="121" spans="60:69" hidden="1" x14ac:dyDescent="0.2">
      <c r="BH121" s="39" t="s">
        <v>540</v>
      </c>
      <c r="BI121" s="39" t="s">
        <v>988</v>
      </c>
      <c r="BJ121" s="26">
        <v>680</v>
      </c>
      <c r="BK121" s="26">
        <v>1440</v>
      </c>
      <c r="BL121" s="27">
        <v>9</v>
      </c>
      <c r="BM121" s="26" t="s">
        <v>905</v>
      </c>
      <c r="BN121" s="26">
        <v>119</v>
      </c>
      <c r="BQ121" s="39"/>
    </row>
    <row r="122" spans="60:69" hidden="1" x14ac:dyDescent="0.2">
      <c r="BH122" s="39" t="s">
        <v>541</v>
      </c>
      <c r="BI122" s="39" t="s">
        <v>989</v>
      </c>
      <c r="BJ122" s="26">
        <v>470</v>
      </c>
      <c r="BK122" s="26">
        <v>380</v>
      </c>
      <c r="BL122" s="27">
        <v>9</v>
      </c>
      <c r="BM122" s="26" t="s">
        <v>905</v>
      </c>
      <c r="BN122" s="26">
        <v>120</v>
      </c>
      <c r="BQ122" s="39"/>
    </row>
    <row r="123" spans="60:69" hidden="1" x14ac:dyDescent="0.2">
      <c r="BH123" s="39" t="s">
        <v>552</v>
      </c>
      <c r="BI123" s="39" t="s">
        <v>807</v>
      </c>
      <c r="BJ123" s="26">
        <v>370</v>
      </c>
      <c r="BK123" s="26">
        <v>1090</v>
      </c>
      <c r="BL123" s="27">
        <v>9</v>
      </c>
      <c r="BM123" s="26" t="s">
        <v>905</v>
      </c>
      <c r="BN123" s="26">
        <v>121</v>
      </c>
      <c r="BQ123" s="39"/>
    </row>
    <row r="124" spans="60:69" hidden="1" x14ac:dyDescent="0.2">
      <c r="BH124" s="39" t="s">
        <v>556</v>
      </c>
      <c r="BI124" s="39" t="s">
        <v>701</v>
      </c>
      <c r="BJ124" s="26">
        <v>820</v>
      </c>
      <c r="BK124" s="26">
        <v>2340</v>
      </c>
      <c r="BL124" s="27">
        <v>9</v>
      </c>
      <c r="BM124" s="26" t="s">
        <v>905</v>
      </c>
      <c r="BN124" s="26">
        <v>122</v>
      </c>
      <c r="BQ124" s="39"/>
    </row>
    <row r="125" spans="60:69" hidden="1" x14ac:dyDescent="0.2">
      <c r="BH125" s="39" t="s">
        <v>557</v>
      </c>
      <c r="BI125" s="39" t="s">
        <v>990</v>
      </c>
      <c r="BJ125" s="26">
        <v>1240</v>
      </c>
      <c r="BK125" s="26">
        <v>2590</v>
      </c>
      <c r="BL125" s="27">
        <v>9</v>
      </c>
      <c r="BM125" s="26" t="s">
        <v>905</v>
      </c>
      <c r="BN125" s="26">
        <v>123</v>
      </c>
      <c r="BQ125" s="39"/>
    </row>
    <row r="126" spans="60:69" hidden="1" x14ac:dyDescent="0.2">
      <c r="BH126" s="39" t="s">
        <v>558</v>
      </c>
      <c r="BI126" s="39" t="s">
        <v>991</v>
      </c>
      <c r="BJ126" s="26">
        <v>1240</v>
      </c>
      <c r="BK126" s="26">
        <v>2420</v>
      </c>
      <c r="BL126" s="27">
        <v>9</v>
      </c>
      <c r="BM126" s="26" t="s">
        <v>905</v>
      </c>
      <c r="BN126" s="26">
        <v>124</v>
      </c>
      <c r="BQ126" s="39"/>
    </row>
    <row r="127" spans="60:69" hidden="1" x14ac:dyDescent="0.2">
      <c r="BH127" s="39" t="s">
        <v>559</v>
      </c>
      <c r="BI127" s="39" t="s">
        <v>817</v>
      </c>
      <c r="BJ127" s="26">
        <v>400</v>
      </c>
      <c r="BK127" s="26">
        <v>2510</v>
      </c>
      <c r="BL127" s="27">
        <v>9</v>
      </c>
      <c r="BM127" s="26" t="s">
        <v>905</v>
      </c>
      <c r="BN127" s="26">
        <v>125</v>
      </c>
      <c r="BQ127" s="39"/>
    </row>
    <row r="128" spans="60:69" hidden="1" x14ac:dyDescent="0.2">
      <c r="BH128" s="39" t="s">
        <v>560</v>
      </c>
      <c r="BI128" s="39" t="s">
        <v>992</v>
      </c>
      <c r="BJ128" s="26">
        <v>600</v>
      </c>
      <c r="BK128" s="26">
        <v>400</v>
      </c>
      <c r="BL128" s="27">
        <v>9</v>
      </c>
      <c r="BM128" s="26" t="s">
        <v>905</v>
      </c>
      <c r="BN128" s="26">
        <v>126</v>
      </c>
      <c r="BQ128" s="39"/>
    </row>
    <row r="129" spans="22:69" hidden="1" x14ac:dyDescent="0.2">
      <c r="BH129" s="39" t="s">
        <v>561</v>
      </c>
      <c r="BI129" s="39" t="s">
        <v>801</v>
      </c>
      <c r="BJ129" s="26">
        <v>1770</v>
      </c>
      <c r="BK129" s="26">
        <v>2130</v>
      </c>
      <c r="BL129" s="27">
        <v>9</v>
      </c>
      <c r="BM129" s="26" t="s">
        <v>905</v>
      </c>
      <c r="BN129" s="26">
        <v>127</v>
      </c>
      <c r="BQ129" s="39"/>
    </row>
    <row r="130" spans="22:69" hidden="1" x14ac:dyDescent="0.2">
      <c r="BH130" s="39" t="s">
        <v>567</v>
      </c>
      <c r="BI130" s="39" t="s">
        <v>789</v>
      </c>
      <c r="BJ130" s="26">
        <v>1560</v>
      </c>
      <c r="BK130" s="26">
        <v>2640</v>
      </c>
      <c r="BL130" s="27">
        <v>9</v>
      </c>
      <c r="BM130" s="26" t="s">
        <v>905</v>
      </c>
      <c r="BN130" s="26">
        <v>128</v>
      </c>
      <c r="BQ130" s="39"/>
    </row>
    <row r="131" spans="22:69" hidden="1" x14ac:dyDescent="0.2">
      <c r="BH131" s="39" t="s">
        <v>568</v>
      </c>
      <c r="BI131" s="39" t="s">
        <v>993</v>
      </c>
      <c r="BJ131" s="26">
        <v>730</v>
      </c>
      <c r="BK131" s="26">
        <v>650</v>
      </c>
      <c r="BL131" s="27">
        <v>9</v>
      </c>
      <c r="BM131" s="26" t="s">
        <v>905</v>
      </c>
      <c r="BN131" s="26">
        <v>129</v>
      </c>
      <c r="BQ131" s="39"/>
    </row>
    <row r="132" spans="22:69" hidden="1" x14ac:dyDescent="0.2">
      <c r="BH132" s="39" t="s">
        <v>570</v>
      </c>
      <c r="BI132" s="39" t="s">
        <v>994</v>
      </c>
      <c r="BJ132" s="26">
        <v>370</v>
      </c>
      <c r="BK132" s="26">
        <v>1280</v>
      </c>
      <c r="BL132" s="27">
        <v>9</v>
      </c>
      <c r="BM132" s="26" t="s">
        <v>905</v>
      </c>
      <c r="BN132" s="26">
        <v>130</v>
      </c>
      <c r="BQ132" s="39"/>
    </row>
    <row r="133" spans="22:69" ht="18" hidden="1" x14ac:dyDescent="0.25">
      <c r="W133" s="37" t="s">
        <v>1177</v>
      </c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H133" s="39" t="s">
        <v>571</v>
      </c>
      <c r="BI133" s="39" t="s">
        <v>871</v>
      </c>
      <c r="BJ133" s="26">
        <v>730</v>
      </c>
      <c r="BK133" s="26">
        <v>230</v>
      </c>
      <c r="BL133" s="27">
        <v>9</v>
      </c>
      <c r="BM133" s="26" t="s">
        <v>905</v>
      </c>
      <c r="BN133" s="26">
        <v>131</v>
      </c>
      <c r="BQ133" s="39"/>
    </row>
    <row r="134" spans="22:69" ht="18" hidden="1" x14ac:dyDescent="0.25">
      <c r="W134" s="37" t="s">
        <v>1178</v>
      </c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H134" s="39" t="s">
        <v>572</v>
      </c>
      <c r="BI134" s="39" t="s">
        <v>995</v>
      </c>
      <c r="BJ134" s="26">
        <v>730</v>
      </c>
      <c r="BK134" s="26">
        <v>730</v>
      </c>
      <c r="BL134" s="27">
        <v>9</v>
      </c>
      <c r="BM134" s="26" t="s">
        <v>905</v>
      </c>
      <c r="BN134" s="26">
        <v>132</v>
      </c>
      <c r="BQ134" s="39"/>
    </row>
    <row r="135" spans="22:69" ht="18" hidden="1" x14ac:dyDescent="0.25">
      <c r="W135" s="37" t="s">
        <v>1179</v>
      </c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H135" s="39" t="s">
        <v>573</v>
      </c>
      <c r="BI135" s="39" t="s">
        <v>837</v>
      </c>
      <c r="BJ135" s="26">
        <v>730</v>
      </c>
      <c r="BK135" s="26">
        <v>560</v>
      </c>
      <c r="BL135" s="27">
        <v>9</v>
      </c>
      <c r="BM135" s="26" t="s">
        <v>905</v>
      </c>
      <c r="BN135" s="26">
        <v>133</v>
      </c>
      <c r="BQ135" s="39"/>
    </row>
    <row r="136" spans="22:69" ht="18" hidden="1" x14ac:dyDescent="0.25">
      <c r="W136" s="37" t="s">
        <v>1180</v>
      </c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H136" s="39" t="s">
        <v>574</v>
      </c>
      <c r="BI136" s="39" t="s">
        <v>996</v>
      </c>
      <c r="BJ136" s="26">
        <v>730</v>
      </c>
      <c r="BK136" s="26">
        <v>480</v>
      </c>
      <c r="BL136" s="27">
        <v>9</v>
      </c>
      <c r="BM136" s="26" t="s">
        <v>905</v>
      </c>
      <c r="BN136" s="26">
        <v>134</v>
      </c>
      <c r="BQ136" s="39"/>
    </row>
    <row r="137" spans="22:69" ht="18" hidden="1" x14ac:dyDescent="0.25"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H137" s="39" t="s">
        <v>575</v>
      </c>
      <c r="BI137" s="39" t="s">
        <v>741</v>
      </c>
      <c r="BJ137" s="26">
        <v>500</v>
      </c>
      <c r="BK137" s="26">
        <v>1700</v>
      </c>
      <c r="BL137" s="27">
        <v>9</v>
      </c>
      <c r="BM137" s="26" t="s">
        <v>905</v>
      </c>
      <c r="BN137" s="26">
        <v>135</v>
      </c>
      <c r="BQ137" s="39"/>
    </row>
    <row r="138" spans="22:69" ht="18" hidden="1" x14ac:dyDescent="0.25"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H138" s="39" t="s">
        <v>576</v>
      </c>
      <c r="BI138" s="39" t="s">
        <v>997</v>
      </c>
      <c r="BJ138" s="26">
        <v>500</v>
      </c>
      <c r="BK138" s="26">
        <v>1740</v>
      </c>
      <c r="BL138" s="27">
        <v>9</v>
      </c>
      <c r="BM138" s="26" t="s">
        <v>905</v>
      </c>
      <c r="BN138" s="26">
        <v>136</v>
      </c>
      <c r="BQ138" s="39"/>
    </row>
    <row r="139" spans="22:69" ht="18" hidden="1" x14ac:dyDescent="0.25"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BH139" s="39" t="s">
        <v>577</v>
      </c>
      <c r="BI139" s="39" t="s">
        <v>998</v>
      </c>
      <c r="BJ139" s="26">
        <v>1200</v>
      </c>
      <c r="BK139" s="26">
        <v>1700</v>
      </c>
      <c r="BL139" s="27">
        <v>9</v>
      </c>
      <c r="BM139" s="26" t="s">
        <v>905</v>
      </c>
      <c r="BN139" s="26">
        <v>137</v>
      </c>
      <c r="BQ139" s="39"/>
    </row>
    <row r="140" spans="22:69" hidden="1" x14ac:dyDescent="0.2">
      <c r="BH140" s="39" t="s">
        <v>578</v>
      </c>
      <c r="BI140" s="39" t="s">
        <v>999</v>
      </c>
      <c r="BJ140" s="26">
        <v>1200</v>
      </c>
      <c r="BK140" s="26">
        <v>1740</v>
      </c>
      <c r="BL140" s="27">
        <v>9</v>
      </c>
      <c r="BM140" s="26" t="s">
        <v>905</v>
      </c>
      <c r="BN140" s="26">
        <v>138</v>
      </c>
      <c r="BQ140" s="39"/>
    </row>
    <row r="141" spans="22:69" hidden="1" x14ac:dyDescent="0.2">
      <c r="BH141" s="39" t="s">
        <v>580</v>
      </c>
      <c r="BI141" s="39" t="s">
        <v>1000</v>
      </c>
      <c r="BJ141" s="26">
        <v>1560</v>
      </c>
      <c r="BK141" s="26">
        <v>2680</v>
      </c>
      <c r="BL141" s="27">
        <v>9</v>
      </c>
      <c r="BM141" s="26" t="s">
        <v>905</v>
      </c>
      <c r="BN141" s="26">
        <v>139</v>
      </c>
      <c r="BQ141" s="39"/>
    </row>
    <row r="142" spans="22:69" hidden="1" x14ac:dyDescent="0.2">
      <c r="BH142" s="39" t="s">
        <v>581</v>
      </c>
      <c r="BI142" s="39" t="s">
        <v>819</v>
      </c>
      <c r="BJ142" s="26">
        <v>400</v>
      </c>
      <c r="BK142" s="26">
        <v>2590</v>
      </c>
      <c r="BL142" s="27">
        <v>9</v>
      </c>
      <c r="BM142" s="26" t="s">
        <v>905</v>
      </c>
      <c r="BN142" s="26">
        <v>140</v>
      </c>
      <c r="BQ142" s="39"/>
    </row>
    <row r="143" spans="22:69" hidden="1" x14ac:dyDescent="0.2">
      <c r="BH143" s="39" t="s">
        <v>582</v>
      </c>
      <c r="BI143" s="39" t="s">
        <v>1001</v>
      </c>
      <c r="BJ143" s="26">
        <v>830</v>
      </c>
      <c r="BK143" s="26">
        <v>2300</v>
      </c>
      <c r="BL143" s="27">
        <v>9</v>
      </c>
      <c r="BM143" s="26" t="s">
        <v>905</v>
      </c>
      <c r="BN143" s="26">
        <v>141</v>
      </c>
      <c r="BQ143" s="39"/>
    </row>
    <row r="144" spans="22:69" hidden="1" x14ac:dyDescent="0.2">
      <c r="BH144" s="39" t="s">
        <v>585</v>
      </c>
      <c r="BI144" s="39" t="s">
        <v>1002</v>
      </c>
      <c r="BJ144" s="26">
        <v>980</v>
      </c>
      <c r="BK144" s="26">
        <v>1700</v>
      </c>
      <c r="BL144" s="27">
        <v>9</v>
      </c>
      <c r="BM144" s="26" t="s">
        <v>905</v>
      </c>
      <c r="BN144" s="26">
        <v>142</v>
      </c>
      <c r="BQ144" s="39"/>
    </row>
    <row r="145" spans="60:69" hidden="1" x14ac:dyDescent="0.2">
      <c r="BH145" s="39" t="s">
        <v>586</v>
      </c>
      <c r="BI145" s="39" t="s">
        <v>1003</v>
      </c>
      <c r="BJ145" s="26">
        <v>1680</v>
      </c>
      <c r="BK145" s="26">
        <v>1870</v>
      </c>
      <c r="BL145" s="27">
        <v>9</v>
      </c>
      <c r="BM145" s="26" t="s">
        <v>905</v>
      </c>
      <c r="BN145" s="26">
        <v>143</v>
      </c>
      <c r="BQ145" s="39"/>
    </row>
    <row r="146" spans="60:69" hidden="1" x14ac:dyDescent="0.2">
      <c r="BH146" s="39" t="s">
        <v>596</v>
      </c>
      <c r="BI146" s="39" t="s">
        <v>1004</v>
      </c>
      <c r="BJ146" s="26">
        <v>980</v>
      </c>
      <c r="BK146" s="26">
        <v>1740</v>
      </c>
      <c r="BL146" s="27">
        <v>9</v>
      </c>
      <c r="BM146" s="26" t="s">
        <v>905</v>
      </c>
      <c r="BN146" s="26">
        <v>144</v>
      </c>
      <c r="BQ146" s="39"/>
    </row>
    <row r="147" spans="60:69" hidden="1" x14ac:dyDescent="0.2">
      <c r="BH147" s="39" t="s">
        <v>604</v>
      </c>
      <c r="BI147" s="39" t="s">
        <v>1005</v>
      </c>
      <c r="BJ147" s="26">
        <v>1680</v>
      </c>
      <c r="BK147" s="26">
        <v>1700</v>
      </c>
      <c r="BL147" s="27">
        <v>9</v>
      </c>
      <c r="BM147" s="26" t="s">
        <v>905</v>
      </c>
      <c r="BN147" s="26">
        <v>145</v>
      </c>
      <c r="BQ147" s="39"/>
    </row>
    <row r="148" spans="60:69" hidden="1" x14ac:dyDescent="0.2">
      <c r="BH148" s="39" t="s">
        <v>605</v>
      </c>
      <c r="BI148" s="39" t="s">
        <v>799</v>
      </c>
      <c r="BJ148" s="26">
        <v>1680</v>
      </c>
      <c r="BK148" s="26">
        <v>1740</v>
      </c>
      <c r="BL148" s="27">
        <v>9</v>
      </c>
      <c r="BM148" s="26" t="s">
        <v>905</v>
      </c>
      <c r="BN148" s="26">
        <v>146</v>
      </c>
      <c r="BQ148" s="39"/>
    </row>
    <row r="149" spans="60:69" hidden="1" x14ac:dyDescent="0.2">
      <c r="BH149" s="39" t="s">
        <v>606</v>
      </c>
      <c r="BI149" s="39" t="s">
        <v>1006</v>
      </c>
      <c r="BJ149" s="26">
        <v>1270</v>
      </c>
      <c r="BK149" s="26">
        <v>1820</v>
      </c>
      <c r="BL149" s="27">
        <v>9</v>
      </c>
      <c r="BM149" s="26" t="s">
        <v>905</v>
      </c>
      <c r="BN149" s="26">
        <v>147</v>
      </c>
      <c r="BQ149" s="39"/>
    </row>
    <row r="150" spans="60:69" hidden="1" x14ac:dyDescent="0.2">
      <c r="BH150" s="39" t="s">
        <v>607</v>
      </c>
      <c r="BI150" s="39" t="s">
        <v>1007</v>
      </c>
      <c r="BJ150" s="26">
        <v>1270</v>
      </c>
      <c r="BK150" s="26">
        <v>1870</v>
      </c>
      <c r="BL150" s="27">
        <v>9</v>
      </c>
      <c r="BM150" s="26" t="s">
        <v>905</v>
      </c>
      <c r="BN150" s="26">
        <v>148</v>
      </c>
      <c r="BQ150" s="39"/>
    </row>
    <row r="151" spans="60:69" hidden="1" x14ac:dyDescent="0.2">
      <c r="BH151" s="39" t="s">
        <v>608</v>
      </c>
      <c r="BI151" s="39" t="s">
        <v>1008</v>
      </c>
      <c r="BJ151" s="26">
        <v>1480</v>
      </c>
      <c r="BK151" s="26">
        <v>1820</v>
      </c>
      <c r="BL151" s="27">
        <v>9</v>
      </c>
      <c r="BM151" s="26" t="s">
        <v>905</v>
      </c>
      <c r="BN151" s="26">
        <v>149</v>
      </c>
      <c r="BQ151" s="39"/>
    </row>
    <row r="152" spans="60:69" hidden="1" x14ac:dyDescent="0.2">
      <c r="BH152" s="39" t="s">
        <v>609</v>
      </c>
      <c r="BI152" s="39" t="s">
        <v>1009</v>
      </c>
      <c r="BJ152" s="26">
        <v>1480</v>
      </c>
      <c r="BK152" s="26">
        <v>1870</v>
      </c>
      <c r="BL152" s="27">
        <v>9</v>
      </c>
      <c r="BM152" s="26" t="s">
        <v>905</v>
      </c>
      <c r="BN152" s="26">
        <v>150</v>
      </c>
      <c r="BQ152" s="39"/>
    </row>
    <row r="153" spans="60:69" hidden="1" x14ac:dyDescent="0.2">
      <c r="BH153" s="39" t="s">
        <v>610</v>
      </c>
      <c r="BI153" s="39" t="s">
        <v>1010</v>
      </c>
      <c r="BJ153" s="26">
        <v>1680</v>
      </c>
      <c r="BK153" s="26">
        <v>1820</v>
      </c>
      <c r="BL153" s="27">
        <v>9</v>
      </c>
      <c r="BM153" s="26" t="s">
        <v>905</v>
      </c>
      <c r="BN153" s="26">
        <v>151</v>
      </c>
      <c r="BQ153" s="39"/>
    </row>
    <row r="154" spans="60:69" hidden="1" x14ac:dyDescent="0.2">
      <c r="BH154" s="39" t="s">
        <v>611</v>
      </c>
      <c r="BI154" s="39" t="s">
        <v>770</v>
      </c>
      <c r="BJ154" s="26">
        <v>1240</v>
      </c>
      <c r="BK154" s="26">
        <v>2250</v>
      </c>
      <c r="BL154" s="27">
        <v>9</v>
      </c>
      <c r="BM154" s="26" t="s">
        <v>905</v>
      </c>
      <c r="BN154" s="26">
        <v>152</v>
      </c>
      <c r="BQ154" s="39"/>
    </row>
    <row r="155" spans="60:69" hidden="1" x14ac:dyDescent="0.2">
      <c r="BH155" s="39" t="s">
        <v>614</v>
      </c>
      <c r="BI155" s="39" t="s">
        <v>1011</v>
      </c>
      <c r="BJ155" s="26">
        <v>1250</v>
      </c>
      <c r="BK155" s="26">
        <v>2550</v>
      </c>
      <c r="BL155" s="27">
        <v>9</v>
      </c>
      <c r="BM155" s="26" t="s">
        <v>905</v>
      </c>
      <c r="BN155" s="26">
        <v>153</v>
      </c>
      <c r="BQ155" s="39"/>
    </row>
    <row r="156" spans="60:69" hidden="1" x14ac:dyDescent="0.2">
      <c r="BH156" s="39" t="s">
        <v>615</v>
      </c>
      <c r="BI156" s="39" t="s">
        <v>772</v>
      </c>
      <c r="BJ156" s="26">
        <v>1240</v>
      </c>
      <c r="BK156" s="26">
        <v>2340</v>
      </c>
      <c r="BL156" s="27">
        <v>9</v>
      </c>
      <c r="BM156" s="26" t="s">
        <v>905</v>
      </c>
      <c r="BN156" s="26">
        <v>154</v>
      </c>
      <c r="BQ156" s="39"/>
    </row>
    <row r="157" spans="60:69" hidden="1" x14ac:dyDescent="0.2">
      <c r="BH157" s="39" t="s">
        <v>616</v>
      </c>
      <c r="BI157" s="39" t="s">
        <v>775</v>
      </c>
      <c r="BJ157" s="26">
        <v>1250</v>
      </c>
      <c r="BK157" s="26">
        <v>2510</v>
      </c>
      <c r="BL157" s="27">
        <v>9</v>
      </c>
      <c r="BM157" s="26" t="s">
        <v>905</v>
      </c>
      <c r="BN157" s="26">
        <v>155</v>
      </c>
      <c r="BQ157" s="39"/>
    </row>
    <row r="158" spans="60:69" hidden="1" x14ac:dyDescent="0.2">
      <c r="BH158" s="39" t="s">
        <v>617</v>
      </c>
      <c r="BI158" s="39" t="s">
        <v>838</v>
      </c>
      <c r="BJ158" s="26">
        <v>820</v>
      </c>
      <c r="BK158" s="26">
        <v>2470</v>
      </c>
      <c r="BL158" s="27">
        <v>9</v>
      </c>
      <c r="BM158" s="26" t="s">
        <v>905</v>
      </c>
      <c r="BN158" s="26">
        <v>156</v>
      </c>
      <c r="BQ158" s="39"/>
    </row>
    <row r="159" spans="60:69" hidden="1" x14ac:dyDescent="0.2">
      <c r="BH159" s="39" t="s">
        <v>622</v>
      </c>
      <c r="BI159" s="39" t="s">
        <v>883</v>
      </c>
      <c r="BJ159" s="26">
        <v>180</v>
      </c>
      <c r="BK159" s="26">
        <v>1530</v>
      </c>
      <c r="BL159" s="27">
        <v>9</v>
      </c>
      <c r="BM159" s="26" t="s">
        <v>905</v>
      </c>
      <c r="BN159" s="26">
        <v>157</v>
      </c>
      <c r="BQ159" s="39"/>
    </row>
    <row r="160" spans="60:69" hidden="1" x14ac:dyDescent="0.2">
      <c r="BH160" s="39" t="s">
        <v>623</v>
      </c>
      <c r="BI160" s="39" t="s">
        <v>890</v>
      </c>
      <c r="BJ160" s="26">
        <v>240</v>
      </c>
      <c r="BK160" s="26">
        <v>1700</v>
      </c>
      <c r="BL160" s="27">
        <v>9</v>
      </c>
      <c r="BM160" s="26" t="s">
        <v>905</v>
      </c>
      <c r="BN160" s="26">
        <v>158</v>
      </c>
      <c r="BQ160" s="39"/>
    </row>
    <row r="161" spans="60:69" hidden="1" x14ac:dyDescent="0.2">
      <c r="BH161" s="39" t="s">
        <v>624</v>
      </c>
      <c r="BI161" s="39" t="s">
        <v>1012</v>
      </c>
      <c r="BJ161" s="26">
        <v>240</v>
      </c>
      <c r="BK161" s="26">
        <v>1830</v>
      </c>
      <c r="BL161" s="27">
        <v>9</v>
      </c>
      <c r="BM161" s="26" t="s">
        <v>905</v>
      </c>
      <c r="BN161" s="26">
        <v>159</v>
      </c>
      <c r="BQ161" s="39"/>
    </row>
    <row r="162" spans="60:69" hidden="1" x14ac:dyDescent="0.2">
      <c r="BH162" s="39" t="s">
        <v>633</v>
      </c>
      <c r="BI162" s="39" t="s">
        <v>802</v>
      </c>
      <c r="BJ162" s="26">
        <v>1770</v>
      </c>
      <c r="BK162" s="26">
        <v>2170</v>
      </c>
      <c r="BL162" s="27">
        <v>9</v>
      </c>
      <c r="BM162" s="26" t="s">
        <v>905</v>
      </c>
      <c r="BN162" s="26">
        <v>160</v>
      </c>
      <c r="BQ162" s="39"/>
    </row>
    <row r="163" spans="60:69" hidden="1" x14ac:dyDescent="0.2">
      <c r="BH163" s="39" t="s">
        <v>641</v>
      </c>
      <c r="BI163" s="39" t="s">
        <v>814</v>
      </c>
      <c r="BJ163" s="26">
        <v>400</v>
      </c>
      <c r="BK163" s="26">
        <v>2380</v>
      </c>
      <c r="BL163" s="27">
        <v>9</v>
      </c>
      <c r="BM163" s="26" t="s">
        <v>905</v>
      </c>
      <c r="BN163" s="26">
        <v>161</v>
      </c>
      <c r="BQ163" s="39"/>
    </row>
    <row r="164" spans="60:69" hidden="1" x14ac:dyDescent="0.2">
      <c r="BH164" s="39" t="s">
        <v>643</v>
      </c>
      <c r="BI164" s="39" t="s">
        <v>1013</v>
      </c>
      <c r="BJ164" s="26">
        <v>370</v>
      </c>
      <c r="BK164" s="26">
        <v>1030</v>
      </c>
      <c r="BL164" s="27">
        <v>9</v>
      </c>
      <c r="BM164" s="26" t="s">
        <v>905</v>
      </c>
      <c r="BN164" s="26">
        <v>162</v>
      </c>
      <c r="BQ164" s="39"/>
    </row>
    <row r="165" spans="60:69" hidden="1" x14ac:dyDescent="0.2">
      <c r="BH165" s="39" t="s">
        <v>644</v>
      </c>
      <c r="BI165" s="39" t="s">
        <v>808</v>
      </c>
      <c r="BJ165" s="26">
        <v>370</v>
      </c>
      <c r="BK165" s="26">
        <v>1160</v>
      </c>
      <c r="BL165" s="27">
        <v>9</v>
      </c>
      <c r="BM165" s="26" t="s">
        <v>905</v>
      </c>
      <c r="BN165" s="26">
        <v>163</v>
      </c>
      <c r="BQ165" s="39"/>
    </row>
    <row r="166" spans="60:69" hidden="1" x14ac:dyDescent="0.2">
      <c r="BH166" s="39" t="s">
        <v>645</v>
      </c>
      <c r="BI166" s="39" t="s">
        <v>1014</v>
      </c>
      <c r="BJ166" s="26">
        <v>370</v>
      </c>
      <c r="BK166" s="26">
        <v>1220</v>
      </c>
      <c r="BL166" s="27">
        <v>9</v>
      </c>
      <c r="BM166" s="26" t="s">
        <v>905</v>
      </c>
      <c r="BN166" s="26">
        <v>164</v>
      </c>
      <c r="BQ166" s="39"/>
    </row>
    <row r="167" spans="60:69" hidden="1" x14ac:dyDescent="0.2">
      <c r="BH167" s="39" t="s">
        <v>646</v>
      </c>
      <c r="BI167" s="39" t="s">
        <v>1015</v>
      </c>
      <c r="BJ167" s="26">
        <v>1150</v>
      </c>
      <c r="BK167" s="26">
        <v>310</v>
      </c>
      <c r="BL167" s="27">
        <v>9</v>
      </c>
      <c r="BM167" s="26" t="s">
        <v>905</v>
      </c>
      <c r="BN167" s="26">
        <v>165</v>
      </c>
      <c r="BQ167" s="39"/>
    </row>
    <row r="168" spans="60:69" hidden="1" x14ac:dyDescent="0.2">
      <c r="BH168" s="39" t="s">
        <v>649</v>
      </c>
      <c r="BI168" s="39" t="s">
        <v>1016</v>
      </c>
      <c r="BJ168" s="26">
        <v>1480</v>
      </c>
      <c r="BK168" s="26">
        <v>650</v>
      </c>
      <c r="BL168" s="27">
        <v>9</v>
      </c>
      <c r="BM168" s="26" t="s">
        <v>905</v>
      </c>
      <c r="BN168" s="26">
        <v>166</v>
      </c>
      <c r="BQ168" s="39"/>
    </row>
    <row r="169" spans="60:69" hidden="1" x14ac:dyDescent="0.2">
      <c r="BH169" s="39" t="s">
        <v>650</v>
      </c>
      <c r="BI169" s="39" t="s">
        <v>1017</v>
      </c>
      <c r="BJ169" s="26">
        <v>1480</v>
      </c>
      <c r="BK169" s="26">
        <v>730</v>
      </c>
      <c r="BL169" s="27">
        <v>9</v>
      </c>
      <c r="BM169" s="26" t="s">
        <v>905</v>
      </c>
      <c r="BN169" s="26">
        <v>167</v>
      </c>
      <c r="BQ169" s="39"/>
    </row>
    <row r="170" spans="60:69" hidden="1" x14ac:dyDescent="0.2">
      <c r="BH170" s="39" t="s">
        <v>651</v>
      </c>
      <c r="BI170" s="39" t="s">
        <v>705</v>
      </c>
      <c r="BJ170" s="26">
        <v>1480</v>
      </c>
      <c r="BK170" s="26">
        <v>560</v>
      </c>
      <c r="BL170" s="27">
        <v>9</v>
      </c>
      <c r="BM170" s="26" t="s">
        <v>905</v>
      </c>
      <c r="BN170" s="26">
        <v>168</v>
      </c>
      <c r="BQ170" s="39"/>
    </row>
    <row r="171" spans="60:69" hidden="1" x14ac:dyDescent="0.2">
      <c r="BH171" s="39" t="s">
        <v>652</v>
      </c>
      <c r="BI171" s="39" t="s">
        <v>1018</v>
      </c>
      <c r="BJ171" s="26">
        <v>1480</v>
      </c>
      <c r="BK171" s="26">
        <v>480</v>
      </c>
      <c r="BL171" s="27">
        <v>9</v>
      </c>
      <c r="BM171" s="26" t="s">
        <v>905</v>
      </c>
      <c r="BN171" s="26">
        <v>169</v>
      </c>
      <c r="BQ171" s="39"/>
    </row>
    <row r="172" spans="60:69" hidden="1" x14ac:dyDescent="0.2">
      <c r="BH172" s="39" t="s">
        <v>656</v>
      </c>
      <c r="BI172" s="39" t="s">
        <v>803</v>
      </c>
      <c r="BJ172" s="26">
        <v>1770</v>
      </c>
      <c r="BK172" s="26">
        <v>2210</v>
      </c>
      <c r="BL172" s="27">
        <v>9</v>
      </c>
      <c r="BM172" s="26" t="s">
        <v>905</v>
      </c>
      <c r="BN172" s="26">
        <v>170</v>
      </c>
      <c r="BQ172" s="39"/>
    </row>
    <row r="173" spans="60:69" hidden="1" x14ac:dyDescent="0.2">
      <c r="BH173" s="39" t="s">
        <v>657</v>
      </c>
      <c r="BI173" s="39" t="s">
        <v>815</v>
      </c>
      <c r="BJ173" s="26">
        <v>400</v>
      </c>
      <c r="BK173" s="26">
        <v>2420</v>
      </c>
      <c r="BL173" s="27">
        <v>9</v>
      </c>
      <c r="BM173" s="26" t="s">
        <v>905</v>
      </c>
      <c r="BN173" s="26">
        <v>171</v>
      </c>
      <c r="BQ173" s="39"/>
    </row>
    <row r="174" spans="60:69" hidden="1" x14ac:dyDescent="0.2">
      <c r="BH174" s="39" t="s">
        <v>667</v>
      </c>
      <c r="BI174" s="39" t="s">
        <v>1019</v>
      </c>
      <c r="BJ174" s="26">
        <v>470</v>
      </c>
      <c r="BK174" s="26">
        <v>1530</v>
      </c>
      <c r="BL174" s="27">
        <v>9</v>
      </c>
      <c r="BM174" s="26" t="s">
        <v>905</v>
      </c>
      <c r="BN174" s="26">
        <v>172</v>
      </c>
      <c r="BQ174" s="39"/>
    </row>
    <row r="175" spans="60:69" hidden="1" x14ac:dyDescent="0.2">
      <c r="BH175" s="39" t="s">
        <v>668</v>
      </c>
      <c r="BI175" s="39" t="s">
        <v>1020</v>
      </c>
      <c r="BJ175" s="26">
        <v>660</v>
      </c>
      <c r="BK175" s="26">
        <v>970</v>
      </c>
      <c r="BL175" s="27">
        <v>9</v>
      </c>
      <c r="BM175" s="26" t="s">
        <v>905</v>
      </c>
      <c r="BN175" s="26">
        <v>173</v>
      </c>
      <c r="BQ175" s="39"/>
    </row>
    <row r="176" spans="60:69" hidden="1" x14ac:dyDescent="0.2">
      <c r="BH176" s="39" t="s">
        <v>669</v>
      </c>
      <c r="BI176" s="39" t="s">
        <v>832</v>
      </c>
      <c r="BJ176" s="26">
        <v>660</v>
      </c>
      <c r="BK176" s="26">
        <v>1030</v>
      </c>
      <c r="BL176" s="27">
        <v>9</v>
      </c>
      <c r="BM176" s="26" t="s">
        <v>905</v>
      </c>
      <c r="BN176" s="26">
        <v>174</v>
      </c>
      <c r="BQ176" s="39"/>
    </row>
    <row r="177" spans="60:69" hidden="1" x14ac:dyDescent="0.2">
      <c r="BH177" s="39" t="s">
        <v>670</v>
      </c>
      <c r="BI177" s="39" t="s">
        <v>833</v>
      </c>
      <c r="BJ177" s="26">
        <v>660</v>
      </c>
      <c r="BK177" s="26">
        <v>1100</v>
      </c>
      <c r="BL177" s="27">
        <v>9</v>
      </c>
      <c r="BM177" s="26" t="s">
        <v>905</v>
      </c>
      <c r="BN177" s="26">
        <v>175</v>
      </c>
      <c r="BQ177" s="39"/>
    </row>
    <row r="178" spans="60:69" hidden="1" x14ac:dyDescent="0.2">
      <c r="BH178" s="39" t="s">
        <v>671</v>
      </c>
      <c r="BI178" s="39" t="s">
        <v>834</v>
      </c>
      <c r="BJ178" s="26">
        <v>660</v>
      </c>
      <c r="BK178" s="26">
        <v>1160</v>
      </c>
      <c r="BL178" s="27">
        <v>9</v>
      </c>
      <c r="BM178" s="26" t="s">
        <v>905</v>
      </c>
      <c r="BN178" s="26">
        <v>176</v>
      </c>
      <c r="BQ178" s="39"/>
    </row>
    <row r="179" spans="60:69" hidden="1" x14ac:dyDescent="0.2">
      <c r="BH179" s="39" t="s">
        <v>672</v>
      </c>
      <c r="BI179" s="39" t="s">
        <v>1021</v>
      </c>
      <c r="BJ179" s="26">
        <v>660</v>
      </c>
      <c r="BK179" s="26">
        <v>1220</v>
      </c>
      <c r="BL179" s="27">
        <v>9</v>
      </c>
      <c r="BM179" s="26" t="s">
        <v>905</v>
      </c>
      <c r="BN179" s="26">
        <v>177</v>
      </c>
      <c r="BQ179" s="39"/>
    </row>
    <row r="180" spans="60:69" hidden="1" x14ac:dyDescent="0.2">
      <c r="BH180" s="39" t="s">
        <v>673</v>
      </c>
      <c r="BI180" s="39" t="s">
        <v>835</v>
      </c>
      <c r="BJ180" s="26">
        <v>660</v>
      </c>
      <c r="BK180" s="26">
        <v>1290</v>
      </c>
      <c r="BL180" s="27">
        <v>9</v>
      </c>
      <c r="BM180" s="26" t="s">
        <v>905</v>
      </c>
      <c r="BN180" s="26">
        <v>178</v>
      </c>
      <c r="BQ180" s="39"/>
    </row>
    <row r="181" spans="60:69" hidden="1" x14ac:dyDescent="0.2">
      <c r="BH181" s="39" t="s">
        <v>674</v>
      </c>
      <c r="BI181" s="39" t="s">
        <v>836</v>
      </c>
      <c r="BJ181" s="26">
        <v>660</v>
      </c>
      <c r="BK181" s="26">
        <v>1350</v>
      </c>
      <c r="BL181" s="27">
        <v>9</v>
      </c>
      <c r="BM181" s="26" t="s">
        <v>905</v>
      </c>
      <c r="BN181" s="26">
        <v>179</v>
      </c>
      <c r="BQ181" s="39"/>
    </row>
    <row r="182" spans="60:69" hidden="1" x14ac:dyDescent="0.2">
      <c r="BH182" s="39" t="s">
        <v>675</v>
      </c>
      <c r="BI182" s="39" t="s">
        <v>842</v>
      </c>
      <c r="BJ182" s="26">
        <v>820</v>
      </c>
      <c r="BK182" s="26">
        <v>2640</v>
      </c>
      <c r="BL182" s="27">
        <v>9</v>
      </c>
      <c r="BM182" s="26" t="s">
        <v>905</v>
      </c>
      <c r="BN182" s="26">
        <v>180</v>
      </c>
      <c r="BQ182" s="39"/>
    </row>
    <row r="183" spans="60:69" hidden="1" x14ac:dyDescent="0.2">
      <c r="BH183" s="39" t="s">
        <v>676</v>
      </c>
      <c r="BI183" s="39" t="s">
        <v>773</v>
      </c>
      <c r="BJ183" s="26">
        <v>1240</v>
      </c>
      <c r="BK183" s="26">
        <v>2380</v>
      </c>
      <c r="BL183" s="27">
        <v>9</v>
      </c>
      <c r="BM183" s="26" t="s">
        <v>905</v>
      </c>
      <c r="BN183" s="26">
        <v>181</v>
      </c>
      <c r="BQ183" s="39"/>
    </row>
    <row r="184" spans="60:69" hidden="1" x14ac:dyDescent="0.2">
      <c r="BH184" s="39" t="s">
        <v>679</v>
      </c>
      <c r="BI184" s="39" t="s">
        <v>1022</v>
      </c>
      <c r="BJ184" s="26">
        <v>400</v>
      </c>
      <c r="BK184" s="26">
        <v>2680</v>
      </c>
      <c r="BL184" s="27">
        <v>9</v>
      </c>
      <c r="BM184" s="26" t="s">
        <v>905</v>
      </c>
      <c r="BN184" s="26">
        <v>182</v>
      </c>
      <c r="BQ184" s="39"/>
    </row>
    <row r="185" spans="60:69" hidden="1" x14ac:dyDescent="0.2">
      <c r="BH185" s="26" t="s">
        <v>908</v>
      </c>
      <c r="BI185" s="39" t="s">
        <v>930</v>
      </c>
      <c r="BJ185" s="26">
        <v>1580</v>
      </c>
      <c r="BK185" s="26">
        <v>970</v>
      </c>
      <c r="BL185" s="27">
        <v>9</v>
      </c>
      <c r="BM185" s="26" t="s">
        <v>905</v>
      </c>
      <c r="BN185" s="26">
        <v>183</v>
      </c>
      <c r="BQ185" s="39"/>
    </row>
    <row r="186" spans="60:69" hidden="1" x14ac:dyDescent="0.2">
      <c r="BH186" s="26" t="s">
        <v>909</v>
      </c>
      <c r="BI186" s="39" t="s">
        <v>931</v>
      </c>
      <c r="BJ186" s="26">
        <v>1580</v>
      </c>
      <c r="BK186" s="26">
        <v>1030</v>
      </c>
      <c r="BL186" s="27">
        <v>9</v>
      </c>
      <c r="BM186" s="26" t="s">
        <v>905</v>
      </c>
      <c r="BN186" s="26">
        <v>184</v>
      </c>
      <c r="BQ186" s="39"/>
    </row>
    <row r="187" spans="60:69" hidden="1" x14ac:dyDescent="0.2">
      <c r="BH187" s="26" t="s">
        <v>910</v>
      </c>
      <c r="BI187" s="39" t="s">
        <v>932</v>
      </c>
      <c r="BJ187" s="26">
        <v>1580</v>
      </c>
      <c r="BK187" s="26">
        <v>1100</v>
      </c>
      <c r="BL187" s="27">
        <v>9</v>
      </c>
      <c r="BM187" s="26" t="s">
        <v>905</v>
      </c>
      <c r="BN187" s="26">
        <v>185</v>
      </c>
      <c r="BQ187" s="39"/>
    </row>
    <row r="188" spans="60:69" hidden="1" x14ac:dyDescent="0.2">
      <c r="BH188" s="26" t="s">
        <v>911</v>
      </c>
      <c r="BI188" s="39" t="s">
        <v>933</v>
      </c>
      <c r="BJ188" s="26">
        <v>1580</v>
      </c>
      <c r="BK188" s="26">
        <v>1160</v>
      </c>
      <c r="BL188" s="27">
        <v>9</v>
      </c>
      <c r="BM188" s="26" t="s">
        <v>905</v>
      </c>
      <c r="BN188" s="26">
        <v>186</v>
      </c>
      <c r="BQ188" s="39"/>
    </row>
    <row r="189" spans="60:69" hidden="1" x14ac:dyDescent="0.2">
      <c r="BH189" s="26" t="s">
        <v>912</v>
      </c>
      <c r="BI189" s="39" t="s">
        <v>934</v>
      </c>
      <c r="BJ189" s="26">
        <v>1580</v>
      </c>
      <c r="BK189" s="26">
        <v>1220</v>
      </c>
      <c r="BL189" s="27">
        <v>9</v>
      </c>
      <c r="BM189" s="26" t="s">
        <v>905</v>
      </c>
      <c r="BN189" s="26">
        <v>187</v>
      </c>
      <c r="BQ189" s="39"/>
    </row>
    <row r="190" spans="60:69" hidden="1" x14ac:dyDescent="0.2">
      <c r="BH190" s="26" t="s">
        <v>913</v>
      </c>
      <c r="BI190" s="39" t="s">
        <v>935</v>
      </c>
      <c r="BJ190" s="26">
        <v>1580</v>
      </c>
      <c r="BK190" s="26">
        <v>1290</v>
      </c>
      <c r="BL190" s="27">
        <v>9</v>
      </c>
      <c r="BM190" s="26" t="s">
        <v>905</v>
      </c>
      <c r="BN190" s="26">
        <v>188</v>
      </c>
      <c r="BQ190" s="39"/>
    </row>
    <row r="191" spans="60:69" hidden="1" x14ac:dyDescent="0.2">
      <c r="BH191" s="26" t="s">
        <v>914</v>
      </c>
      <c r="BI191" s="39" t="s">
        <v>936</v>
      </c>
      <c r="BJ191" s="26">
        <v>1580</v>
      </c>
      <c r="BK191" s="26">
        <v>1350</v>
      </c>
      <c r="BL191" s="27">
        <v>9</v>
      </c>
      <c r="BM191" s="26" t="s">
        <v>905</v>
      </c>
      <c r="BN191" s="26">
        <v>189</v>
      </c>
      <c r="BQ191" s="39"/>
    </row>
  </sheetData>
  <sheetProtection selectLockedCells="1"/>
  <mergeCells count="392">
    <mergeCell ref="AW55:AY55"/>
    <mergeCell ref="AW56:AY56"/>
    <mergeCell ref="B66:AI66"/>
    <mergeCell ref="B64:Y64"/>
    <mergeCell ref="B67:K67"/>
    <mergeCell ref="B69:K69"/>
    <mergeCell ref="AA67:AI67"/>
    <mergeCell ref="AA69:AJ69"/>
    <mergeCell ref="Y69:Z69"/>
    <mergeCell ref="L67:M67"/>
    <mergeCell ref="AJ66:AM66"/>
    <mergeCell ref="N65:Y65"/>
    <mergeCell ref="L65:M65"/>
    <mergeCell ref="N69:X69"/>
    <mergeCell ref="AJ62:AM62"/>
    <mergeCell ref="AJ63:AM63"/>
    <mergeCell ref="AJ64:AM64"/>
    <mergeCell ref="AA61:AI61"/>
    <mergeCell ref="B61:J61"/>
    <mergeCell ref="AZ61:BF61"/>
    <mergeCell ref="BD57:BE57"/>
    <mergeCell ref="AW68:AY68"/>
    <mergeCell ref="AW69:AY69"/>
    <mergeCell ref="AW70:AY70"/>
    <mergeCell ref="B65:K65"/>
    <mergeCell ref="AP67:AV67"/>
    <mergeCell ref="AP68:AV68"/>
    <mergeCell ref="AP69:AV69"/>
    <mergeCell ref="AP70:AV70"/>
    <mergeCell ref="AN53:AO79"/>
    <mergeCell ref="B68:AM68"/>
    <mergeCell ref="AW79:AY79"/>
    <mergeCell ref="AW75:AY75"/>
    <mergeCell ref="AW76:AY76"/>
    <mergeCell ref="AW77:AY77"/>
    <mergeCell ref="AW78:AY78"/>
    <mergeCell ref="AW71:AY71"/>
    <mergeCell ref="AW72:AY72"/>
    <mergeCell ref="AW73:AY73"/>
    <mergeCell ref="AW74:AY74"/>
    <mergeCell ref="AP79:AV79"/>
    <mergeCell ref="AW53:AY53"/>
    <mergeCell ref="AW54:AY54"/>
    <mergeCell ref="AP71:AV71"/>
    <mergeCell ref="AP72:AV72"/>
    <mergeCell ref="AP73:AV73"/>
    <mergeCell ref="AP74:AV74"/>
    <mergeCell ref="AW65:AY65"/>
    <mergeCell ref="AP65:AV65"/>
    <mergeCell ref="AP66:AV66"/>
    <mergeCell ref="AW62:AY62"/>
    <mergeCell ref="AW63:AY63"/>
    <mergeCell ref="AW66:AY66"/>
    <mergeCell ref="AP62:AV62"/>
    <mergeCell ref="AP63:AV63"/>
    <mergeCell ref="AP64:AV64"/>
    <mergeCell ref="AW64:AY64"/>
    <mergeCell ref="AP76:AV76"/>
    <mergeCell ref="AP77:AV77"/>
    <mergeCell ref="AP78:AV78"/>
    <mergeCell ref="AA76:AI76"/>
    <mergeCell ref="AA77:AJ77"/>
    <mergeCell ref="AA72:AJ72"/>
    <mergeCell ref="AA73:AJ73"/>
    <mergeCell ref="AK72:AM72"/>
    <mergeCell ref="AK73:AM73"/>
    <mergeCell ref="AP75:AV75"/>
    <mergeCell ref="AK79:AM79"/>
    <mergeCell ref="AK70:AM70"/>
    <mergeCell ref="AA70:AJ70"/>
    <mergeCell ref="AA71:AJ71"/>
    <mergeCell ref="AJ67:AM67"/>
    <mergeCell ref="AK69:AM69"/>
    <mergeCell ref="AK71:AM71"/>
    <mergeCell ref="AJ65:AM65"/>
    <mergeCell ref="AA79:AJ79"/>
    <mergeCell ref="AA75:AI75"/>
    <mergeCell ref="B78:AM78"/>
    <mergeCell ref="N75:X75"/>
    <mergeCell ref="AK77:AM77"/>
    <mergeCell ref="AJ75:AM75"/>
    <mergeCell ref="Y77:Z77"/>
    <mergeCell ref="Y76:Z76"/>
    <mergeCell ref="Y79:Z79"/>
    <mergeCell ref="Y75:Z75"/>
    <mergeCell ref="B79:K79"/>
    <mergeCell ref="AA74:AM74"/>
    <mergeCell ref="L79:M79"/>
    <mergeCell ref="N79:X79"/>
    <mergeCell ref="L74:M74"/>
    <mergeCell ref="B76:K76"/>
    <mergeCell ref="AA53:AI53"/>
    <mergeCell ref="AA54:AI54"/>
    <mergeCell ref="AA55:AI55"/>
    <mergeCell ref="AA56:AI56"/>
    <mergeCell ref="AA59:AI59"/>
    <mergeCell ref="Y70:Z70"/>
    <mergeCell ref="Y71:Z71"/>
    <mergeCell ref="Y72:Z72"/>
    <mergeCell ref="AA64:AI64"/>
    <mergeCell ref="N67:Y67"/>
    <mergeCell ref="N71:X71"/>
    <mergeCell ref="N72:X72"/>
    <mergeCell ref="B70:K70"/>
    <mergeCell ref="L72:M72"/>
    <mergeCell ref="Y73:Z73"/>
    <mergeCell ref="Y74:Z74"/>
    <mergeCell ref="B77:K77"/>
    <mergeCell ref="B75:K75"/>
    <mergeCell ref="N77:X77"/>
    <mergeCell ref="L73:M73"/>
    <mergeCell ref="L75:M75"/>
    <mergeCell ref="L71:M71"/>
    <mergeCell ref="B71:K71"/>
    <mergeCell ref="B73:K73"/>
    <mergeCell ref="N73:X73"/>
    <mergeCell ref="N74:X74"/>
    <mergeCell ref="N76:X76"/>
    <mergeCell ref="L76:M76"/>
    <mergeCell ref="L77:M77"/>
    <mergeCell ref="L70:M70"/>
    <mergeCell ref="B25:N25"/>
    <mergeCell ref="B38:N38"/>
    <mergeCell ref="C39:D39"/>
    <mergeCell ref="E39:H39"/>
    <mergeCell ref="J39:N39"/>
    <mergeCell ref="O44:P44"/>
    <mergeCell ref="L63:M63"/>
    <mergeCell ref="B63:K63"/>
    <mergeCell ref="N63:X63"/>
    <mergeCell ref="K59:M59"/>
    <mergeCell ref="B62:AI62"/>
    <mergeCell ref="K61:M61"/>
    <mergeCell ref="Y63:Z63"/>
    <mergeCell ref="B60:Y60"/>
    <mergeCell ref="AA60:AI60"/>
    <mergeCell ref="B59:J59"/>
    <mergeCell ref="AA63:AI63"/>
    <mergeCell ref="N59:Y59"/>
    <mergeCell ref="N61:Y61"/>
    <mergeCell ref="G26:I27"/>
    <mergeCell ref="G28:I29"/>
    <mergeCell ref="D26:F27"/>
    <mergeCell ref="B28:C29"/>
    <mergeCell ref="D28:F29"/>
    <mergeCell ref="B26:C27"/>
    <mergeCell ref="J27:L27"/>
    <mergeCell ref="J28:L28"/>
    <mergeCell ref="B30:F31"/>
    <mergeCell ref="J30:L31"/>
    <mergeCell ref="N70:X70"/>
    <mergeCell ref="B5:BF5"/>
    <mergeCell ref="B7:V7"/>
    <mergeCell ref="B9:T9"/>
    <mergeCell ref="U9:AF9"/>
    <mergeCell ref="W7:AL7"/>
    <mergeCell ref="AM7:BF7"/>
    <mergeCell ref="AG9:AT9"/>
    <mergeCell ref="AU9:BF9"/>
    <mergeCell ref="B8:V8"/>
    <mergeCell ref="W8:AL8"/>
    <mergeCell ref="AM8:BF8"/>
    <mergeCell ref="AU10:BF10"/>
    <mergeCell ref="B10:T10"/>
    <mergeCell ref="P12:R13"/>
    <mergeCell ref="AR11:BF12"/>
    <mergeCell ref="AR13:BF14"/>
    <mergeCell ref="U11:AQ12"/>
    <mergeCell ref="B11:O12"/>
    <mergeCell ref="B13:O14"/>
    <mergeCell ref="S11:T14"/>
    <mergeCell ref="P11:R11"/>
    <mergeCell ref="P14:R14"/>
    <mergeCell ref="AG10:AT10"/>
    <mergeCell ref="U10:AF10"/>
    <mergeCell ref="W16:AS16"/>
    <mergeCell ref="B15:V15"/>
    <mergeCell ref="B16:V16"/>
    <mergeCell ref="W15:AS15"/>
    <mergeCell ref="AX24:BF24"/>
    <mergeCell ref="W18:AS18"/>
    <mergeCell ref="B18:V18"/>
    <mergeCell ref="B19:V19"/>
    <mergeCell ref="W19:AS19"/>
    <mergeCell ref="AT17:BF17"/>
    <mergeCell ref="AT18:BF18"/>
    <mergeCell ref="W20:AS20"/>
    <mergeCell ref="AT20:BF20"/>
    <mergeCell ref="AC24:AW24"/>
    <mergeCell ref="AT19:BF19"/>
    <mergeCell ref="B17:V17"/>
    <mergeCell ref="B20:V20"/>
    <mergeCell ref="AX25:BF25"/>
    <mergeCell ref="B22:BF22"/>
    <mergeCell ref="B21:BF21"/>
    <mergeCell ref="B24:N24"/>
    <mergeCell ref="O24:S24"/>
    <mergeCell ref="T24:U24"/>
    <mergeCell ref="V24:AB24"/>
    <mergeCell ref="O36:U36"/>
    <mergeCell ref="M28:N28"/>
    <mergeCell ref="M26:N27"/>
    <mergeCell ref="G30:I31"/>
    <mergeCell ref="O30:S31"/>
    <mergeCell ref="O32:S32"/>
    <mergeCell ref="J32:L32"/>
    <mergeCell ref="M30:N31"/>
    <mergeCell ref="M32:N32"/>
    <mergeCell ref="B32:I32"/>
    <mergeCell ref="B35:N35"/>
    <mergeCell ref="O35:S35"/>
    <mergeCell ref="T35:U35"/>
    <mergeCell ref="V32:AB32"/>
    <mergeCell ref="J33:L33"/>
    <mergeCell ref="B33:I34"/>
    <mergeCell ref="AX35:BF35"/>
    <mergeCell ref="AX32:BF32"/>
    <mergeCell ref="T32:U32"/>
    <mergeCell ref="AX33:BF34"/>
    <mergeCell ref="AC32:AW32"/>
    <mergeCell ref="V33:AB34"/>
    <mergeCell ref="O37:U37"/>
    <mergeCell ref="B36:N36"/>
    <mergeCell ref="B37:N37"/>
    <mergeCell ref="O33:S34"/>
    <mergeCell ref="T33:U34"/>
    <mergeCell ref="V35:AB35"/>
    <mergeCell ref="B42:BF42"/>
    <mergeCell ref="BC43:BD43"/>
    <mergeCell ref="AI40:AP41"/>
    <mergeCell ref="B43:E43"/>
    <mergeCell ref="H43:I43"/>
    <mergeCell ref="O43:P43"/>
    <mergeCell ref="BE43:BF43"/>
    <mergeCell ref="M43:N43"/>
    <mergeCell ref="F43:G43"/>
    <mergeCell ref="J43:L43"/>
    <mergeCell ref="O28:S29"/>
    <mergeCell ref="V25:AB25"/>
    <mergeCell ref="T26:U27"/>
    <mergeCell ref="T30:U31"/>
    <mergeCell ref="O26:S27"/>
    <mergeCell ref="O25:S25"/>
    <mergeCell ref="T25:U25"/>
    <mergeCell ref="V26:AB27"/>
    <mergeCell ref="V30:AB31"/>
    <mergeCell ref="V28:AB29"/>
    <mergeCell ref="T28:U29"/>
    <mergeCell ref="AX26:BF27"/>
    <mergeCell ref="BC44:BD44"/>
    <mergeCell ref="BE44:BF44"/>
    <mergeCell ref="AT38:BF38"/>
    <mergeCell ref="AV40:BC40"/>
    <mergeCell ref="BD40:BE40"/>
    <mergeCell ref="AV41:BC41"/>
    <mergeCell ref="BD41:BE41"/>
    <mergeCell ref="AT39:BF39"/>
    <mergeCell ref="AC28:AW29"/>
    <mergeCell ref="AC33:AW34"/>
    <mergeCell ref="AQ36:BF36"/>
    <mergeCell ref="AC35:AW35"/>
    <mergeCell ref="AX30:BF31"/>
    <mergeCell ref="AX28:BF29"/>
    <mergeCell ref="V36:AP36"/>
    <mergeCell ref="AQ40:AS40"/>
    <mergeCell ref="AQ37:BF37"/>
    <mergeCell ref="V37:AP37"/>
    <mergeCell ref="O38:AE38"/>
    <mergeCell ref="AF38:AS38"/>
    <mergeCell ref="B40:AH40"/>
    <mergeCell ref="AD43:AE43"/>
    <mergeCell ref="AB43:AC43"/>
    <mergeCell ref="AC25:AW25"/>
    <mergeCell ref="AC26:AW27"/>
    <mergeCell ref="AC30:AW31"/>
    <mergeCell ref="H46:I46"/>
    <mergeCell ref="M46:N46"/>
    <mergeCell ref="O45:P46"/>
    <mergeCell ref="BC46:BD46"/>
    <mergeCell ref="AK45:AS45"/>
    <mergeCell ref="BE46:BF46"/>
    <mergeCell ref="BB45:BF45"/>
    <mergeCell ref="B44:N44"/>
    <mergeCell ref="Q44:AA44"/>
    <mergeCell ref="AF39:AS39"/>
    <mergeCell ref="AF43:AG43"/>
    <mergeCell ref="AI44:BA44"/>
    <mergeCell ref="AF44:AG44"/>
    <mergeCell ref="AD44:AE44"/>
    <mergeCell ref="AI43:BA43"/>
    <mergeCell ref="AB44:AC44"/>
    <mergeCell ref="Q43:AA43"/>
    <mergeCell ref="AQ41:AS41"/>
    <mergeCell ref="B41:AH41"/>
    <mergeCell ref="F46:G46"/>
    <mergeCell ref="AK46:AN46"/>
    <mergeCell ref="AV46:AX46"/>
    <mergeCell ref="AO46:AQ46"/>
    <mergeCell ref="Q45:AJ46"/>
    <mergeCell ref="AU45:BA45"/>
    <mergeCell ref="AS46:AT46"/>
    <mergeCell ref="AY46:AZ46"/>
    <mergeCell ref="AY47:AZ47"/>
    <mergeCell ref="AZ68:BF69"/>
    <mergeCell ref="B50:BF50"/>
    <mergeCell ref="B53:J53"/>
    <mergeCell ref="K53:M53"/>
    <mergeCell ref="K55:M55"/>
    <mergeCell ref="K57:M57"/>
    <mergeCell ref="N53:Y53"/>
    <mergeCell ref="AP61:AV61"/>
    <mergeCell ref="AP55:AV55"/>
    <mergeCell ref="AP57:AV57"/>
    <mergeCell ref="AJ60:AM60"/>
    <mergeCell ref="AP58:AV58"/>
    <mergeCell ref="AP59:AV59"/>
    <mergeCell ref="AJ58:AM58"/>
    <mergeCell ref="AJ59:AM59"/>
    <mergeCell ref="AA65:AI65"/>
    <mergeCell ref="L69:M69"/>
    <mergeCell ref="BC47:BD47"/>
    <mergeCell ref="AZ64:BF65"/>
    <mergeCell ref="AZ66:BF67"/>
    <mergeCell ref="BF53:BF60"/>
    <mergeCell ref="BD56:BE56"/>
    <mergeCell ref="BD58:BE58"/>
    <mergeCell ref="BD59:BE59"/>
    <mergeCell ref="AP60:BE60"/>
    <mergeCell ref="AW67:AY67"/>
    <mergeCell ref="AP53:AV53"/>
    <mergeCell ref="BD53:BE53"/>
    <mergeCell ref="AZ62:BF63"/>
    <mergeCell ref="AO47:AQ47"/>
    <mergeCell ref="AW57:AY57"/>
    <mergeCell ref="AW58:AY58"/>
    <mergeCell ref="AW59:AY59"/>
    <mergeCell ref="AW61:AY61"/>
    <mergeCell ref="AZ53:BC53"/>
    <mergeCell ref="AZ54:BC54"/>
    <mergeCell ref="AZ55:BC55"/>
    <mergeCell ref="AZ56:BC56"/>
    <mergeCell ref="AZ57:BC57"/>
    <mergeCell ref="AZ58:BC58"/>
    <mergeCell ref="AZ59:BC59"/>
    <mergeCell ref="B45:N45"/>
    <mergeCell ref="Q47:AJ47"/>
    <mergeCell ref="AV47:AX47"/>
    <mergeCell ref="AK47:AN47"/>
    <mergeCell ref="AS47:AT47"/>
    <mergeCell ref="AJ53:AM53"/>
    <mergeCell ref="AJ54:AM54"/>
    <mergeCell ref="AJ57:AM57"/>
    <mergeCell ref="AJ61:AM61"/>
    <mergeCell ref="AP54:AV54"/>
    <mergeCell ref="AJ55:AM55"/>
    <mergeCell ref="AJ56:AM56"/>
    <mergeCell ref="B49:BF49"/>
    <mergeCell ref="B55:J55"/>
    <mergeCell ref="B57:J57"/>
    <mergeCell ref="N57:Y57"/>
    <mergeCell ref="AA57:AI57"/>
    <mergeCell ref="AA58:AI58"/>
    <mergeCell ref="N54:Y54"/>
    <mergeCell ref="N55:Y55"/>
    <mergeCell ref="O47:P47"/>
    <mergeCell ref="B48:BF48"/>
    <mergeCell ref="AP56:AV56"/>
    <mergeCell ref="B47:N47"/>
    <mergeCell ref="B46:E46"/>
    <mergeCell ref="BE47:BF47"/>
    <mergeCell ref="AP52:BF52"/>
    <mergeCell ref="BD54:BE54"/>
    <mergeCell ref="BD55:BE55"/>
    <mergeCell ref="B52:AN52"/>
    <mergeCell ref="A1:BG2"/>
    <mergeCell ref="AZ78:BF79"/>
    <mergeCell ref="O39:AE39"/>
    <mergeCell ref="W17:AS17"/>
    <mergeCell ref="U13:AQ14"/>
    <mergeCell ref="AZ70:BF71"/>
    <mergeCell ref="AZ72:BF73"/>
    <mergeCell ref="AZ74:BF75"/>
    <mergeCell ref="B72:K72"/>
    <mergeCell ref="B74:K74"/>
    <mergeCell ref="AZ76:BF77"/>
    <mergeCell ref="AT15:BF15"/>
    <mergeCell ref="J46:L46"/>
    <mergeCell ref="M33:N34"/>
    <mergeCell ref="AT16:BF16"/>
    <mergeCell ref="B54:M54"/>
    <mergeCell ref="B56:Y56"/>
    <mergeCell ref="B58:Y58"/>
  </mergeCells>
  <phoneticPr fontId="0" type="noConversion"/>
  <dataValidations count="2">
    <dataValidation type="textLength" allowBlank="1" showInputMessage="1" showErrorMessage="1" error="La máxima longitud del campo es de un caracter..." sqref="J27:L28 D26:F29 J30:L33">
      <formula1>0</formula1>
      <formula2>1</formula2>
    </dataValidation>
    <dataValidation type="textLength" allowBlank="1" showInputMessage="1" showErrorMessage="1" error="La longitud máxima de este campo es de un caracter..." sqref="C39:D39 I39 J43:L43 F43:G43 F46:G46 J46:L46 AB43:AG44 AU40:AU41 AK46:AR47 AU46:AZ47 BB43:BF44 BB46:BF47 BD40:BE41 BD59:BE59 BD57:BE57 BD55:BE55 BD53:BE53 AW53:AY53 AW55:AY55 AW57:AY57 AW59:AY59 AW61:AY61 AW63:AY63 AW65:AY65 AW67:AY67 AW69:AY69 AW71:AY71 AW73:AY73 AW75:AY75 AW77:AY77 AW79:AY79 AK79:AM79 AK77:AM77 AJ75:AM75 AK73:AM73 AK71:AM71 AK69:AM69 AJ67:AM67 AJ65:AM65 AJ63:AM63 AJ61:AM61 AJ59:AM59 AJ57:AM57 AJ55:AM55 AJ53:AM53 Y79:Z79 Y77:Z77 Y75:Z75 Y73:Z73 Y71:Z71 Y69:Z69 Y63:Z63 Z59 Z57 Z55 Z53 L79:M79 L77:M77 L75:M75 L73:M73 L71:M71 L69:M69 L67:M67 L65:M65 L63:M63 K61:M61 K59:M59 K57:M57 K55:M55 K53:M53">
      <formula1>0</formula1>
      <formula2>1</formula2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P97"/>
  <sheetViews>
    <sheetView showGridLines="0" showRowColHeaders="0" workbookViewId="0"/>
  </sheetViews>
  <sheetFormatPr baseColWidth="10" defaultColWidth="0" defaultRowHeight="10.5" customHeight="1" zeroHeight="1" x14ac:dyDescent="0.2"/>
  <cols>
    <col min="1" max="68" width="1.5703125" style="12" customWidth="1"/>
    <col min="69" max="16384" width="1.5703125" style="12" hidden="1"/>
  </cols>
  <sheetData>
    <row r="1" spans="2:62" ht="10.5" customHeight="1" x14ac:dyDescent="0.2"/>
    <row r="2" spans="2:62" ht="10.5" customHeight="1" x14ac:dyDescent="0.2"/>
    <row r="3" spans="2:62" ht="10.5" customHeight="1" x14ac:dyDescent="0.2"/>
    <row r="4" spans="2:62" ht="10.5" customHeight="1" x14ac:dyDescent="0.2"/>
    <row r="5" spans="2:62" ht="10.5" customHeight="1" x14ac:dyDescent="0.2">
      <c r="BJ5" s="13"/>
    </row>
    <row r="6" spans="2:62" ht="10.5" customHeight="1" x14ac:dyDescent="0.2">
      <c r="B6" s="114" t="str">
        <f>IF(NOMBRECONYUGE="","",NOMBRECONYUGE)</f>
        <v/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W6" s="114" t="str">
        <f>IF(PROFESIONCONYUGE="","",PROFESIONCONYUGE)</f>
        <v/>
      </c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O6" s="114" t="str">
        <f>IF(EMPRESACONYUGE="","",EMPRESACONYUGE)</f>
        <v/>
      </c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J6" s="13"/>
    </row>
    <row r="7" spans="2:62" ht="10.5" customHeight="1" x14ac:dyDescent="0.2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5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5"/>
    </row>
    <row r="8" spans="2:62" ht="10.5" customHeight="1" x14ac:dyDescent="0.2"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5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5"/>
    </row>
    <row r="9" spans="2:62" ht="10.5" customHeight="1" x14ac:dyDescent="0.2">
      <c r="B9" s="114" t="str">
        <f>IF(CARGOCONYUGE="","",CARGOCONYUGE)</f>
        <v/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5"/>
      <c r="R9" s="15"/>
      <c r="S9" s="114" t="str">
        <f>IF(DIRECCIONCONYUGE="","",DIRECCIONCONYUGE)</f>
        <v/>
      </c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6"/>
      <c r="AK9" s="122" t="str">
        <f>IF(TEL.CONYUGE="","",TEL.CONYUGE)</f>
        <v/>
      </c>
      <c r="AL9" s="122"/>
      <c r="AM9" s="122"/>
      <c r="AN9" s="122"/>
      <c r="AO9" s="122"/>
      <c r="AP9" s="122"/>
      <c r="AQ9" s="122"/>
      <c r="AR9" s="122"/>
      <c r="AT9" s="18"/>
      <c r="AU9" s="16"/>
      <c r="AV9" s="122" t="str">
        <f>IF(CIUDADCONYUGE="","",CIUDADCONYUGE)</f>
        <v/>
      </c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7"/>
      <c r="BH9" s="17"/>
    </row>
    <row r="10" spans="2:62" ht="10.5" customHeight="1" x14ac:dyDescent="0.2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K10" s="122"/>
      <c r="AL10" s="122"/>
      <c r="AM10" s="122"/>
      <c r="AN10" s="122"/>
      <c r="AO10" s="122"/>
      <c r="AP10" s="122"/>
      <c r="AQ10" s="122"/>
      <c r="AR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7"/>
      <c r="BH10" s="17"/>
    </row>
    <row r="11" spans="2:62" ht="11.25" customHeight="1" x14ac:dyDescent="0.2">
      <c r="D11" s="19"/>
      <c r="N11" s="121" t="str">
        <f>IF(NUMERO="","",NUMERO)</f>
        <v/>
      </c>
      <c r="O11" s="121"/>
      <c r="P11" s="121"/>
      <c r="S11" s="114" t="str">
        <f>IF(PARENTESCO="","",PARENTESCO)</f>
        <v/>
      </c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S11" s="122" t="str">
        <f>IF(EDADES="","",EDADES)</f>
        <v/>
      </c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7"/>
      <c r="BH11" s="17"/>
    </row>
    <row r="12" spans="2:62" ht="11.25" customHeight="1" x14ac:dyDescent="0.2">
      <c r="D12" s="19"/>
      <c r="N12" s="121"/>
      <c r="O12" s="121"/>
      <c r="P12" s="121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7"/>
      <c r="BH12" s="17"/>
    </row>
    <row r="13" spans="2:62" ht="12" customHeight="1" x14ac:dyDescent="0.2">
      <c r="B13" s="116" t="str">
        <f>IF(NOMBREPADRE="","",NOMBREPADRE)</f>
        <v/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9"/>
      <c r="V13" s="19"/>
      <c r="W13" s="119" t="str">
        <f>IF(PROFESIONPADRE="","",PROFESIONPADRE)</f>
        <v/>
      </c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9"/>
      <c r="AU13" s="19"/>
      <c r="AV13" s="119" t="str">
        <f>IF(TEL.PADRE="","",TEL.PADRE)</f>
        <v/>
      </c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</row>
    <row r="14" spans="2:62" ht="12" customHeight="1" x14ac:dyDescent="0.2"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9"/>
      <c r="V14" s="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9"/>
      <c r="AU14" s="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</row>
    <row r="15" spans="2:62" ht="12" customHeight="1" x14ac:dyDescent="0.2">
      <c r="B15" s="116" t="str">
        <f>IF(NOMBREMADRE="","",NOMBREMADRE)</f>
        <v/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9"/>
      <c r="V15" s="19"/>
      <c r="W15" s="119" t="str">
        <f>IF(PROFESIONMADRE="","",PROFESIONMADRE)</f>
        <v/>
      </c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9"/>
      <c r="AU15" s="19"/>
      <c r="AV15" s="119" t="str">
        <f>IF(TEL.MADRE="","",TEL.MADRE)</f>
        <v/>
      </c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</row>
    <row r="16" spans="2:62" ht="12" customHeight="1" x14ac:dyDescent="0.2"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</row>
    <row r="17" spans="2:60" ht="12" customHeight="1" x14ac:dyDescent="0.2">
      <c r="B17" s="116" t="str">
        <f>IF(HERMANO1="","",HERMANO1)</f>
        <v/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W17" s="116" t="str">
        <f>IF(PROF.HNO1="","",PROF.HNO1)</f>
        <v/>
      </c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V17" s="119" t="str">
        <f>IF(TEL.HNO1="","",TEL.HNO1)</f>
        <v/>
      </c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</row>
    <row r="18" spans="2:60" ht="12" customHeight="1" x14ac:dyDescent="0.2"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</row>
    <row r="19" spans="2:60" ht="12" customHeight="1" x14ac:dyDescent="0.2">
      <c r="B19" s="116" t="str">
        <f>IF(HERMANO2="","",HERMANO2)</f>
        <v/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W19" s="116" t="str">
        <f>IF(PROFESIONHNO2="","",PROFESIONHNO2)</f>
        <v/>
      </c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V19" s="119" t="str">
        <f>IF(TEL.HNO2="","",TEL.HNO2)</f>
        <v/>
      </c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</row>
    <row r="20" spans="2:60" ht="12" customHeight="1" x14ac:dyDescent="0.2"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9"/>
      <c r="AU20" s="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</row>
    <row r="21" spans="2:60" ht="10.5" customHeight="1" x14ac:dyDescent="0.2"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AN21" s="19"/>
      <c r="AO21" s="19"/>
      <c r="AP21" s="19"/>
      <c r="AQ21" s="19"/>
      <c r="AR21" s="19"/>
      <c r="AS21" s="19"/>
      <c r="AT21" s="19"/>
      <c r="AU21" s="19"/>
      <c r="AV21" s="19"/>
    </row>
    <row r="22" spans="2:60" ht="10.5" customHeight="1" x14ac:dyDescent="0.2"/>
    <row r="23" spans="2:60" ht="10.5" customHeight="1" x14ac:dyDescent="0.2"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3"/>
      <c r="AD23" s="19"/>
      <c r="AE23" s="19"/>
      <c r="AF23" s="19"/>
      <c r="AG23" s="19"/>
      <c r="AH23" s="19"/>
      <c r="AI23" s="19"/>
      <c r="AJ23" s="19"/>
      <c r="BE23" s="19"/>
      <c r="BF23" s="19"/>
      <c r="BG23" s="19"/>
      <c r="BH23" s="19"/>
    </row>
    <row r="24" spans="2:60" ht="10.5" customHeight="1" x14ac:dyDescent="0.2"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AI24" s="19"/>
      <c r="AJ24" s="19"/>
      <c r="AK24" s="19"/>
      <c r="AL24" s="19"/>
      <c r="AM24" s="19"/>
      <c r="AN24" s="19"/>
      <c r="AO24" s="19"/>
      <c r="AP24" s="19"/>
      <c r="AQ24" s="13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2:60" ht="10.5" customHeight="1" x14ac:dyDescent="0.2"/>
    <row r="26" spans="2:60" ht="9" customHeight="1" x14ac:dyDescent="0.2">
      <c r="N26" s="114" t="str">
        <f>IF(FINALIZACION1="","",FINALIZACION1)</f>
        <v/>
      </c>
      <c r="O26" s="114"/>
      <c r="P26" s="114"/>
      <c r="R26" s="122" t="str">
        <f>IF(CURSADOS1="","",CURSADOS1)</f>
        <v/>
      </c>
      <c r="S26" s="122"/>
      <c r="T26" s="160" t="str">
        <f>IF(TITULO1="","",TITULO1)</f>
        <v/>
      </c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21"/>
      <c r="AG26" s="160" t="str">
        <f>IF(INSTITUCION1="","",INSTITUCION1)</f>
        <v/>
      </c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21"/>
      <c r="AY26" s="160" t="str">
        <f>IF(ZZCIUDAD0="","",ZZCIUDAD0)</f>
        <v/>
      </c>
      <c r="AZ26" s="160"/>
      <c r="BA26" s="160"/>
      <c r="BB26" s="160"/>
      <c r="BC26" s="160"/>
      <c r="BD26" s="160"/>
      <c r="BE26" s="160"/>
      <c r="BF26" s="160"/>
    </row>
    <row r="27" spans="2:60" ht="9" customHeight="1" x14ac:dyDescent="0.2">
      <c r="N27" s="114"/>
      <c r="O27" s="114"/>
      <c r="P27" s="114"/>
      <c r="R27" s="122"/>
      <c r="S27" s="122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21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21"/>
      <c r="AY27" s="160"/>
      <c r="AZ27" s="160"/>
      <c r="BA27" s="160"/>
      <c r="BB27" s="160"/>
      <c r="BC27" s="160"/>
      <c r="BD27" s="160"/>
      <c r="BE27" s="160"/>
      <c r="BF27" s="160"/>
    </row>
    <row r="28" spans="2:60" ht="9" customHeight="1" x14ac:dyDescent="0.2">
      <c r="F28" s="122" t="str">
        <f>IF(BACHILLERATO="","",BACHILLERATO)</f>
        <v/>
      </c>
      <c r="G28" s="122"/>
      <c r="K28" s="122" t="str">
        <f>IF(TECNICO="","",TECNICO)</f>
        <v/>
      </c>
      <c r="L28" s="122"/>
      <c r="N28" s="114" t="str">
        <f>IF(FINALIZACION2="","",FINALIZACION2)</f>
        <v/>
      </c>
      <c r="O28" s="114"/>
      <c r="P28" s="114"/>
      <c r="R28" s="122" t="str">
        <f>IF(CURSADOS2="","",CURSADOS2)</f>
        <v/>
      </c>
      <c r="S28" s="122"/>
      <c r="T28" s="160" t="str">
        <f>IF(TITULO2="","",TITULO2)</f>
        <v/>
      </c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21"/>
      <c r="AG28" s="160" t="str">
        <f>IF(INSTITUCION2="","",INSTITUCION2)</f>
        <v/>
      </c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21"/>
      <c r="AY28" s="160" t="str">
        <f>IF(ZZCIUDAD1="","",ZZCIUDAD1)</f>
        <v/>
      </c>
      <c r="AZ28" s="160"/>
      <c r="BA28" s="160"/>
      <c r="BB28" s="160"/>
      <c r="BC28" s="160"/>
      <c r="BD28" s="160"/>
      <c r="BE28" s="160"/>
      <c r="BF28" s="160"/>
      <c r="BG28" s="14"/>
      <c r="BH28" s="14"/>
    </row>
    <row r="29" spans="2:60" ht="9" customHeight="1" x14ac:dyDescent="0.2">
      <c r="F29" s="122"/>
      <c r="G29" s="122"/>
      <c r="K29" s="122"/>
      <c r="L29" s="122"/>
      <c r="N29" s="114"/>
      <c r="O29" s="114"/>
      <c r="P29" s="114"/>
      <c r="R29" s="122"/>
      <c r="S29" s="122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21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21"/>
      <c r="AY29" s="160"/>
      <c r="AZ29" s="160"/>
      <c r="BA29" s="160"/>
      <c r="BB29" s="160"/>
      <c r="BC29" s="160"/>
      <c r="BD29" s="160"/>
      <c r="BE29" s="160"/>
      <c r="BF29" s="160"/>
      <c r="BG29" s="14"/>
      <c r="BH29" s="14"/>
    </row>
    <row r="30" spans="2:60" ht="9.75" customHeight="1" x14ac:dyDescent="0.2">
      <c r="F30" s="122" t="str">
        <f>IF(COMERCIAL="","",COMERCIAL)</f>
        <v/>
      </c>
      <c r="G30" s="122"/>
      <c r="K30" s="122" t="str">
        <f>IF(OTRO2="","",OTRO2)</f>
        <v/>
      </c>
      <c r="L30" s="122"/>
      <c r="N30" s="114" t="str">
        <f>IF(FINALIZACION3="","",FINALIZACION3)</f>
        <v/>
      </c>
      <c r="O30" s="114"/>
      <c r="P30" s="114"/>
      <c r="R30" s="122" t="str">
        <f>IF(CURSADOS3="","",CURSADOS3)</f>
        <v/>
      </c>
      <c r="S30" s="122"/>
      <c r="T30" s="160" t="str">
        <f>IF(TITULO3="","",TITULO3)</f>
        <v/>
      </c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21"/>
      <c r="AG30" s="160" t="str">
        <f>IF(INSTITUCION3="","",INSTITUCION3)</f>
        <v/>
      </c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21"/>
      <c r="AY30" s="160" t="str">
        <f>IF(ZZCIUDAD2="","",ZZCIUDAD2)</f>
        <v/>
      </c>
      <c r="AZ30" s="160"/>
      <c r="BA30" s="160"/>
      <c r="BB30" s="160"/>
      <c r="BC30" s="160"/>
      <c r="BD30" s="160"/>
      <c r="BE30" s="160"/>
      <c r="BF30" s="160"/>
      <c r="BG30" s="14"/>
      <c r="BH30" s="14"/>
    </row>
    <row r="31" spans="2:60" ht="9.75" customHeight="1" x14ac:dyDescent="0.2">
      <c r="F31" s="122"/>
      <c r="G31" s="122"/>
      <c r="K31" s="122"/>
      <c r="L31" s="122"/>
      <c r="N31" s="114"/>
      <c r="O31" s="114"/>
      <c r="P31" s="114"/>
      <c r="R31" s="122"/>
      <c r="S31" s="122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21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21"/>
      <c r="AY31" s="160"/>
      <c r="AZ31" s="160"/>
      <c r="BA31" s="160"/>
      <c r="BB31" s="160"/>
      <c r="BC31" s="160"/>
      <c r="BD31" s="160"/>
      <c r="BE31" s="160"/>
      <c r="BF31" s="160"/>
      <c r="BG31" s="14"/>
      <c r="BH31" s="14"/>
    </row>
    <row r="32" spans="2:60" ht="9" customHeight="1" x14ac:dyDescent="0.2">
      <c r="K32" s="122" t="str">
        <f>IF(TECNICO2="","",TECNICO2)</f>
        <v/>
      </c>
      <c r="L32" s="122"/>
      <c r="N32" s="114" t="str">
        <f>IF(FINALIZACION4="","",FINALIZACION4)</f>
        <v/>
      </c>
      <c r="O32" s="114"/>
      <c r="P32" s="114"/>
      <c r="R32" s="122" t="str">
        <f>IF(CURSADOS4="","",CURSADOS4)</f>
        <v/>
      </c>
      <c r="S32" s="122"/>
      <c r="T32" s="160" t="str">
        <f>IF(TITULO4="","",TITULO4)</f>
        <v/>
      </c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21"/>
      <c r="AG32" s="160" t="str">
        <f>IF(INSTITUCION4="","",INSTITUCION4)</f>
        <v/>
      </c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21"/>
      <c r="AY32" s="160" t="str">
        <f>IF(ZZCIUDAD3="","",ZZCIUDAD3)</f>
        <v/>
      </c>
      <c r="AZ32" s="160"/>
      <c r="BA32" s="160"/>
      <c r="BB32" s="160"/>
      <c r="BC32" s="160"/>
      <c r="BD32" s="160"/>
      <c r="BE32" s="160"/>
      <c r="BF32" s="160"/>
      <c r="BG32" s="14"/>
      <c r="BH32" s="14"/>
    </row>
    <row r="33" spans="2:60" ht="9" customHeight="1" x14ac:dyDescent="0.2">
      <c r="K33" s="122"/>
      <c r="L33" s="122"/>
      <c r="N33" s="114"/>
      <c r="O33" s="114"/>
      <c r="P33" s="114"/>
      <c r="R33" s="122"/>
      <c r="S33" s="122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21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21"/>
      <c r="AY33" s="160"/>
      <c r="AZ33" s="160"/>
      <c r="BA33" s="160"/>
      <c r="BB33" s="160"/>
      <c r="BC33" s="160"/>
      <c r="BD33" s="160"/>
      <c r="BE33" s="160"/>
      <c r="BF33" s="160"/>
      <c r="BG33" s="14"/>
      <c r="BH33" s="14"/>
    </row>
    <row r="34" spans="2:60" ht="10.5" customHeight="1" x14ac:dyDescent="0.2">
      <c r="K34" s="122" t="str">
        <f>IF(TECNOLOGICO="","",TECNOLOGICO)</f>
        <v/>
      </c>
      <c r="L34" s="122"/>
      <c r="N34" s="114" t="str">
        <f>IF(FINALIZACION5="","",FINALIZACION5)</f>
        <v/>
      </c>
      <c r="O34" s="114"/>
      <c r="P34" s="114"/>
      <c r="R34" s="122" t="str">
        <f>IF(CURSADOS5="","",CURSADOS5)</f>
        <v/>
      </c>
      <c r="S34" s="122"/>
      <c r="T34" s="160" t="str">
        <f>IF(TITULO5="","",TITULO5)</f>
        <v/>
      </c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21"/>
      <c r="AG34" s="160" t="str">
        <f>IF(INSTITUCION5="","",INSTITUCION5)</f>
        <v/>
      </c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21"/>
      <c r="AY34" s="160" t="str">
        <f>IF(ZZCIUDAD4="","",ZZCIUDAD4)</f>
        <v/>
      </c>
      <c r="AZ34" s="160"/>
      <c r="BA34" s="160"/>
      <c r="BB34" s="160"/>
      <c r="BC34" s="160"/>
      <c r="BD34" s="160"/>
      <c r="BE34" s="160"/>
      <c r="BF34" s="160"/>
      <c r="BG34" s="14"/>
      <c r="BH34" s="14"/>
    </row>
    <row r="35" spans="2:60" ht="10.5" customHeight="1" x14ac:dyDescent="0.2">
      <c r="K35" s="122"/>
      <c r="L35" s="122"/>
      <c r="N35" s="114"/>
      <c r="O35" s="114"/>
      <c r="P35" s="114"/>
      <c r="R35" s="122"/>
      <c r="S35" s="122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21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21"/>
      <c r="AY35" s="160"/>
      <c r="AZ35" s="160"/>
      <c r="BA35" s="160"/>
      <c r="BB35" s="160"/>
      <c r="BC35" s="160"/>
      <c r="BD35" s="160"/>
      <c r="BE35" s="160"/>
      <c r="BF35" s="160"/>
      <c r="BG35" s="14"/>
      <c r="BH35" s="14"/>
    </row>
    <row r="36" spans="2:60" ht="10.5" customHeight="1" x14ac:dyDescent="0.2">
      <c r="K36" s="122" t="str">
        <f>IF(PROFESIONAL="","",PROFESIONAL)</f>
        <v/>
      </c>
      <c r="L36" s="122"/>
      <c r="N36" s="114" t="str">
        <f>IF(FINALIZACION6="","",FINALIZACION6)</f>
        <v/>
      </c>
      <c r="O36" s="114"/>
      <c r="P36" s="114"/>
      <c r="R36" s="122" t="str">
        <f>IF(CURSADOS6="","",CURSADOS6)</f>
        <v/>
      </c>
      <c r="S36" s="122"/>
      <c r="T36" s="160" t="str">
        <f>IF(TITULO6="","",TITULO6)</f>
        <v/>
      </c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21"/>
      <c r="AG36" s="160" t="str">
        <f>IF(INSTITUCION6="","",INSTITUCION6)</f>
        <v/>
      </c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21"/>
      <c r="AY36" s="160" t="str">
        <f>IF(ZZCIUDAD5="","",ZZCIUDAD5)</f>
        <v/>
      </c>
      <c r="AZ36" s="160"/>
      <c r="BA36" s="160"/>
      <c r="BB36" s="160"/>
      <c r="BC36" s="160"/>
      <c r="BD36" s="160"/>
      <c r="BE36" s="160"/>
      <c r="BF36" s="160"/>
      <c r="BG36" s="14"/>
      <c r="BH36" s="14"/>
    </row>
    <row r="37" spans="2:60" ht="10.5" customHeight="1" x14ac:dyDescent="0.2">
      <c r="K37" s="122"/>
      <c r="L37" s="122"/>
      <c r="N37" s="114"/>
      <c r="O37" s="114"/>
      <c r="P37" s="114"/>
      <c r="R37" s="122"/>
      <c r="S37" s="122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21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21"/>
      <c r="AY37" s="160"/>
      <c r="AZ37" s="160"/>
      <c r="BA37" s="160"/>
      <c r="BB37" s="160"/>
      <c r="BC37" s="160"/>
      <c r="BD37" s="160"/>
      <c r="BE37" s="160"/>
      <c r="BF37" s="160"/>
      <c r="BG37" s="14"/>
      <c r="BH37" s="14"/>
    </row>
    <row r="38" spans="2:60" ht="9.75" customHeight="1" x14ac:dyDescent="0.2">
      <c r="N38" s="114" t="str">
        <f>IF(FINALIZACION7="","",FINALIZACION7)</f>
        <v/>
      </c>
      <c r="O38" s="114"/>
      <c r="P38" s="114"/>
      <c r="R38" s="122" t="str">
        <f>IF(CURSADOS7="","",CURSADOS7)</f>
        <v/>
      </c>
      <c r="S38" s="122"/>
      <c r="T38" s="160" t="str">
        <f>IF(TITULO7="","",TITULO7)</f>
        <v/>
      </c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21"/>
      <c r="AG38" s="160" t="str">
        <f>IF(INSTITUCION7="","",INSTITUCION7)</f>
        <v/>
      </c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21"/>
      <c r="AY38" s="160" t="str">
        <f>IF(ZZCIUDAD6="","",ZZCIUDAD6)</f>
        <v/>
      </c>
      <c r="AZ38" s="160"/>
      <c r="BA38" s="160"/>
      <c r="BB38" s="160"/>
      <c r="BC38" s="160"/>
      <c r="BD38" s="160"/>
      <c r="BE38" s="160"/>
      <c r="BF38" s="160"/>
      <c r="BG38" s="14"/>
      <c r="BH38" s="14"/>
    </row>
    <row r="39" spans="2:60" ht="9.75" customHeight="1" x14ac:dyDescent="0.2">
      <c r="E39" s="22"/>
      <c r="N39" s="114"/>
      <c r="O39" s="114"/>
      <c r="P39" s="114"/>
      <c r="R39" s="122"/>
      <c r="S39" s="122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21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21"/>
      <c r="AY39" s="160"/>
      <c r="AZ39" s="160"/>
      <c r="BA39" s="160"/>
      <c r="BB39" s="160"/>
      <c r="BC39" s="160"/>
      <c r="BD39" s="160"/>
      <c r="BE39" s="160"/>
      <c r="BF39" s="160"/>
      <c r="BG39" s="14"/>
      <c r="BH39" s="14"/>
    </row>
    <row r="40" spans="2:60" ht="13.5" customHeight="1" x14ac:dyDescent="0.2">
      <c r="N40" s="121" t="str">
        <f>IF(INTENSIDAD="","",INTENSIDAD)</f>
        <v/>
      </c>
      <c r="O40" s="121"/>
      <c r="P40" s="121"/>
      <c r="Q40" s="121"/>
      <c r="R40" s="121"/>
      <c r="S40" s="121"/>
      <c r="T40" s="161" t="str">
        <f>IF(NOMBREPROGRAMA="","",NOMBREPROGRAMA)</f>
        <v/>
      </c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21"/>
      <c r="AP40" s="21"/>
      <c r="AQ40" s="21"/>
      <c r="AR40" s="160" t="str">
        <f>IF(INSTITUCION="","",INSTITUCION)</f>
        <v/>
      </c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"/>
      <c r="BH40" s="16"/>
    </row>
    <row r="41" spans="2:60" ht="13.5" customHeight="1" x14ac:dyDescent="0.2">
      <c r="N41" s="121"/>
      <c r="O41" s="121"/>
      <c r="P41" s="121"/>
      <c r="Q41" s="121"/>
      <c r="R41" s="121"/>
      <c r="S41" s="12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21"/>
      <c r="AP41" s="21"/>
      <c r="AQ41" s="21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</row>
    <row r="42" spans="2:60" ht="10.5" customHeight="1" x14ac:dyDescent="0.2">
      <c r="D42" s="121" t="str">
        <f>IF(_SI13="","",_SI13)</f>
        <v/>
      </c>
      <c r="E42" s="121"/>
      <c r="I42" s="121" t="str">
        <f>IF(_NO13="","",_NO13)</f>
        <v/>
      </c>
      <c r="J42" s="121"/>
      <c r="N42" s="114" t="str">
        <f>IF(TIPOESTUDIOS="","",TIPOESTUDIOS)</f>
        <v/>
      </c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J42" s="122" t="str">
        <f>IF(DURACION="","",DURACION)</f>
        <v/>
      </c>
      <c r="AK42" s="122"/>
      <c r="AL42" s="122"/>
      <c r="AM42" s="122"/>
      <c r="AN42" s="122"/>
      <c r="AO42" s="122"/>
      <c r="AP42" s="122"/>
      <c r="AQ42" s="122"/>
      <c r="AR42" s="122"/>
      <c r="AV42" s="122" t="str">
        <f>IF(AÑOCURSADO="","",AÑOCURSADO)</f>
        <v/>
      </c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</row>
    <row r="43" spans="2:60" ht="10.5" customHeight="1" x14ac:dyDescent="0.2">
      <c r="D43" s="121"/>
      <c r="E43" s="121"/>
      <c r="I43" s="121"/>
      <c r="J43" s="121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J43" s="122"/>
      <c r="AK43" s="122"/>
      <c r="AL43" s="122"/>
      <c r="AM43" s="122"/>
      <c r="AN43" s="122"/>
      <c r="AO43" s="122"/>
      <c r="AP43" s="122"/>
      <c r="AQ43" s="122"/>
      <c r="AR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</row>
    <row r="44" spans="2:60" ht="10.5" customHeight="1" x14ac:dyDescent="0.2">
      <c r="B44" s="116" t="str">
        <f>IF(NOMBREINSTITUCION="","",NOMBREINSTITUCION)</f>
        <v/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U44" s="121" t="str">
        <f>IF(DIURNO="","",DIURNO)</f>
        <v/>
      </c>
      <c r="AV44" s="121"/>
      <c r="BD44" s="121" t="str">
        <f>IF(FINDESEMANA="","",FINDESEMANA)</f>
        <v/>
      </c>
      <c r="BE44" s="121"/>
    </row>
    <row r="45" spans="2:60" ht="10.5" customHeight="1" x14ac:dyDescent="0.2"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U45" s="121" t="str">
        <f>IF(NOCTURNO="","",NOCTURNO)</f>
        <v/>
      </c>
      <c r="AV45" s="121"/>
      <c r="BD45" s="121" t="str">
        <f>IF(ADISTANCIA="","",ADISTANCIA)</f>
        <v/>
      </c>
      <c r="BE45" s="121"/>
    </row>
    <row r="46" spans="2:60" ht="15" customHeight="1" x14ac:dyDescent="0.2">
      <c r="L46" s="22"/>
      <c r="M46" s="22"/>
      <c r="AD46" s="15"/>
      <c r="AV46" s="19"/>
    </row>
    <row r="47" spans="2:60" ht="12.75" customHeight="1" x14ac:dyDescent="0.2">
      <c r="G47" s="122" t="str">
        <f>IF(_SI14="","",_SI14)</f>
        <v/>
      </c>
      <c r="H47" s="122"/>
      <c r="I47" s="19"/>
      <c r="J47" s="19"/>
      <c r="K47" s="122" t="str">
        <f>IF(_NO14="","",_NO14)</f>
        <v/>
      </c>
      <c r="L47" s="122"/>
      <c r="O47" s="119" t="str">
        <f>IF(PROGRAMA1="","",PROGRAMA1)</f>
        <v/>
      </c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D47" s="120" t="str">
        <f>IF(REGULAR1="","",REGULAR1)</f>
        <v/>
      </c>
      <c r="AE47" s="120"/>
      <c r="AF47" s="120" t="str">
        <f>IF(BUENO1="","",BUENO1)</f>
        <v/>
      </c>
      <c r="AG47" s="120"/>
      <c r="AH47" s="120" t="str">
        <f>IF(MUYBUENO="","",MUYBUENO)</f>
        <v/>
      </c>
      <c r="AI47" s="120"/>
      <c r="AL47" s="116" t="str">
        <f>IF(PROGRAMA3="","",PROGRAMA3)</f>
        <v/>
      </c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BA47" s="120" t="str">
        <f>IF(REGULAR3="","",REGULAR3)</f>
        <v/>
      </c>
      <c r="BB47" s="120"/>
      <c r="BC47" s="120" t="str">
        <f>IF(BUENO3="","",BUENO3)</f>
        <v/>
      </c>
      <c r="BD47" s="120"/>
      <c r="BE47" s="120" t="str">
        <f>IF(MUYBUENO3="","",MUYBUENO3)</f>
        <v/>
      </c>
      <c r="BF47" s="120"/>
    </row>
    <row r="48" spans="2:60" ht="12.75" customHeight="1" x14ac:dyDescent="0.2">
      <c r="G48" s="19"/>
      <c r="H48" s="19"/>
      <c r="I48" s="19"/>
      <c r="J48" s="19"/>
      <c r="K48" s="19"/>
      <c r="L48" s="19"/>
      <c r="O48" s="116" t="str">
        <f>IF(PROGRAMA2="","",PROGRAMA2)</f>
        <v/>
      </c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20" t="str">
        <f>IF(REGULAR2="","",REGULAR2)</f>
        <v/>
      </c>
      <c r="AE48" s="120"/>
      <c r="AF48" s="120" t="str">
        <f>IF(BUENO="","",BUENO)</f>
        <v/>
      </c>
      <c r="AG48" s="120"/>
      <c r="AH48" s="120" t="str">
        <f>IF(MUYBUENO2="","",MUYBUENO2)</f>
        <v/>
      </c>
      <c r="AI48" s="120"/>
      <c r="AL48" s="116" t="str">
        <f>IF(PROGRAMA4="","",PROGRAMA4)</f>
        <v/>
      </c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BA48" s="120" t="str">
        <f>IF(REGULAR4="","",REGULAR4)</f>
        <v/>
      </c>
      <c r="BB48" s="120"/>
      <c r="BC48" s="120" t="str">
        <f>IF(BUENO4="","",BUENO4)</f>
        <v/>
      </c>
      <c r="BD48" s="120"/>
      <c r="BE48" s="120" t="str">
        <f>IF(MUYBUENO4="","",MUYBUENO4)</f>
        <v/>
      </c>
      <c r="BF48" s="120"/>
    </row>
    <row r="49" spans="1:58" ht="10.5" customHeight="1" x14ac:dyDescent="0.2">
      <c r="G49" s="19"/>
      <c r="H49" s="19"/>
      <c r="I49" s="19"/>
      <c r="J49" s="19"/>
      <c r="K49" s="19"/>
      <c r="L49" s="19"/>
      <c r="BA49" s="13"/>
      <c r="BB49" s="13"/>
      <c r="BC49" s="13"/>
      <c r="BD49" s="13"/>
      <c r="BE49" s="13"/>
      <c r="BF49" s="13"/>
    </row>
    <row r="50" spans="1:58" ht="12.75" customHeight="1" x14ac:dyDescent="0.2">
      <c r="G50" s="122" t="str">
        <f>IF(_SI15="","",_SI15)</f>
        <v/>
      </c>
      <c r="H50" s="122"/>
      <c r="I50" s="19"/>
      <c r="J50" s="19"/>
      <c r="K50" s="122" t="str">
        <f>IF(_NO15="","",_NO15)</f>
        <v/>
      </c>
      <c r="L50" s="122"/>
      <c r="O50" s="116" t="str">
        <f>IF(IDIOMA1="","",IDIOMA1)</f>
        <v/>
      </c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N50" s="121" t="str">
        <f>IF(REGULAR5="","",REGULAR5)</f>
        <v/>
      </c>
      <c r="AO50" s="121"/>
      <c r="AP50" s="121" t="str">
        <f>IF(BUENO55="","",BUENO55)</f>
        <v/>
      </c>
      <c r="AQ50" s="121"/>
      <c r="AR50" s="121" t="str">
        <f>IF(MUYBUENO5="","",MUYBUENO5)</f>
        <v/>
      </c>
      <c r="AS50" s="121"/>
      <c r="AU50" s="122" t="str">
        <f>IF(REGULAR7="","",REGULAR7)</f>
        <v/>
      </c>
      <c r="AV50" s="122"/>
      <c r="AW50" s="122" t="str">
        <f>IF(BUENO7="","",BUENO7)</f>
        <v/>
      </c>
      <c r="AX50" s="122"/>
      <c r="AY50" s="122" t="str">
        <f>IF(MUYBUENO7="","",MUYBUENO7)</f>
        <v/>
      </c>
      <c r="AZ50" s="122"/>
      <c r="BA50" s="120" t="str">
        <f>IF(REGULAR9="","",REGULAR9)</f>
        <v/>
      </c>
      <c r="BB50" s="120"/>
      <c r="BC50" s="120" t="str">
        <f>IF(BUENO9="","",BUENO9)</f>
        <v/>
      </c>
      <c r="BD50" s="120"/>
      <c r="BE50" s="120" t="str">
        <f>IF(MUYBUENO9="","",MUYBUENO9)</f>
        <v/>
      </c>
      <c r="BF50" s="120"/>
    </row>
    <row r="51" spans="1:58" ht="12.75" customHeight="1" x14ac:dyDescent="0.2">
      <c r="O51" s="116" t="str">
        <f>IF(IDIOMA2="","",IDIOMA2)</f>
        <v/>
      </c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N51" s="121" t="str">
        <f>IF(REGULAR6="","",REGULAR6)</f>
        <v/>
      </c>
      <c r="AO51" s="121"/>
      <c r="AP51" s="121" t="str">
        <f>IF(BUENO6="","",BUENO6)</f>
        <v/>
      </c>
      <c r="AQ51" s="121"/>
      <c r="AR51" s="121" t="str">
        <f>IF(MUYBUENO6="","",MUYBUENO6)</f>
        <v/>
      </c>
      <c r="AS51" s="121"/>
      <c r="AU51" s="122" t="str">
        <f>IF(REGULAR8="","",REGULAR8)</f>
        <v/>
      </c>
      <c r="AV51" s="122"/>
      <c r="AW51" s="122" t="str">
        <f>IF(BUENO8="","",BUENO8)</f>
        <v/>
      </c>
      <c r="AX51" s="122"/>
      <c r="AY51" s="122" t="str">
        <f>IF(MUYBUENO8="","",MUYBUENO8)</f>
        <v/>
      </c>
      <c r="AZ51" s="122"/>
      <c r="BA51" s="120" t="str">
        <f>IF(REGULAR10="","",REGULAR10)</f>
        <v/>
      </c>
      <c r="BB51" s="120"/>
      <c r="BC51" s="120" t="str">
        <f>IF(BUENO10="","",BUENO10)</f>
        <v/>
      </c>
      <c r="BD51" s="120"/>
      <c r="BE51" s="120" t="str">
        <f>IF(MUYBUENO10="","",MUYBUENO10)</f>
        <v/>
      </c>
      <c r="BF51" s="120"/>
    </row>
    <row r="52" spans="1:58" ht="10.5" customHeight="1" x14ac:dyDescent="0.2"/>
    <row r="53" spans="1:58" ht="10.5" customHeight="1" x14ac:dyDescent="0.2"/>
    <row r="54" spans="1:58" ht="10.5" customHeight="1" x14ac:dyDescent="0.2"/>
    <row r="55" spans="1:58" ht="10.5" customHeight="1" x14ac:dyDescent="0.2">
      <c r="F55" s="22"/>
      <c r="I55" s="22"/>
    </row>
    <row r="56" spans="1:58" ht="10.5" customHeight="1" x14ac:dyDescent="0.2"/>
    <row r="57" spans="1:58" ht="10.5" customHeight="1" x14ac:dyDescent="0.2"/>
    <row r="58" spans="1:58" ht="12.4" customHeight="1" x14ac:dyDescent="0.2">
      <c r="K58" s="120" t="str">
        <f>IF(AGRUCULTURA="","",AGRUCULTURA)</f>
        <v/>
      </c>
      <c r="L58" s="120"/>
      <c r="Y58" s="120" t="str">
        <f>IF(METALURGIA="","",METALURGIA)</f>
        <v/>
      </c>
      <c r="Z58" s="120"/>
      <c r="AM58" s="120" t="str">
        <f>IF(FINANCIERO="","",FINANCIERO)</f>
        <v/>
      </c>
      <c r="AN58" s="120"/>
      <c r="AO58" s="22"/>
      <c r="AW58" s="120" t="str">
        <f>IF(ADMINISTRACION="","",ADMINISTRACION)</f>
        <v/>
      </c>
      <c r="AX58" s="120"/>
      <c r="BD58" s="120" t="str">
        <f>IF(PERSONAL="","",PERSONAL)</f>
        <v/>
      </c>
      <c r="BE58" s="120"/>
    </row>
    <row r="59" spans="1:58" ht="12.4" customHeight="1" x14ac:dyDescent="0.2">
      <c r="K59" s="120" t="str">
        <f>IF(AVICULTURA="","",AVICULTURA)</f>
        <v/>
      </c>
      <c r="L59" s="120"/>
      <c r="Y59" s="120" t="str">
        <f>IF(MAQUINARIA="","",MAQUINARIA)</f>
        <v/>
      </c>
      <c r="Z59" s="120"/>
      <c r="AM59" s="120" t="str">
        <f>IF(INMOBILIARIO="","",INMOBILIARIO)</f>
        <v/>
      </c>
      <c r="AN59" s="120"/>
      <c r="AW59" s="120" t="str">
        <f>IF(AUDITORIA="","",AUDITORIA)</f>
        <v/>
      </c>
      <c r="AX59" s="120"/>
      <c r="BD59" s="120" t="str">
        <f>IF(SISTEMAS="","",SISTEMAS)</f>
        <v/>
      </c>
      <c r="BE59" s="120"/>
    </row>
    <row r="60" spans="1:58" ht="12.4" customHeight="1" x14ac:dyDescent="0.2">
      <c r="K60" s="120" t="str">
        <f>IF(MINERIA="","",MINERIA)</f>
        <v/>
      </c>
      <c r="L60" s="120"/>
      <c r="Y60" s="120" t="str">
        <f>IF(AUTOMOTORES="","",AUTOMOTORES)</f>
        <v/>
      </c>
      <c r="Z60" s="120"/>
      <c r="AM60" s="120" t="str">
        <f>IF(INFORMATICO="","",INFORMATICO)</f>
        <v/>
      </c>
      <c r="AN60" s="120"/>
      <c r="AW60" s="120" t="str">
        <f>IF(BODEGA="","",BODEGA)</f>
        <v/>
      </c>
      <c r="AX60" s="120"/>
      <c r="BD60" s="120" t="str">
        <f>IF(TESORERIA="","",TESORERIA)</f>
        <v/>
      </c>
      <c r="BE60" s="120"/>
    </row>
    <row r="61" spans="1:58" ht="12.4" customHeight="1" x14ac:dyDescent="0.2">
      <c r="K61" s="120" t="str">
        <f>IF(HIDROCARBUROS="","",HIDROCARBUROS)</f>
        <v/>
      </c>
      <c r="L61" s="120"/>
      <c r="Y61" s="120" t="str">
        <f>IF(MUEBLES="","",MUEBLES)</f>
        <v/>
      </c>
      <c r="Z61" s="120"/>
      <c r="AM61" s="120" t="str">
        <f>IF(SALUD="","",SALUD)</f>
        <v/>
      </c>
      <c r="AN61" s="120"/>
      <c r="AW61" s="120" t="str">
        <f>IF(COMPRAS="","",COMPRAS)</f>
        <v/>
      </c>
      <c r="AX61" s="120"/>
      <c r="BD61" s="120" t="str">
        <f>IF(CUALES13="","",CUALES13)</f>
        <v/>
      </c>
      <c r="BE61" s="120"/>
    </row>
    <row r="62" spans="1:58" ht="12.4" customHeight="1" x14ac:dyDescent="0.2">
      <c r="K62" s="120" t="str">
        <f>IF(INDUSTRIA="","",INDUSTRIA)</f>
        <v/>
      </c>
      <c r="L62" s="120"/>
      <c r="Y62" s="120" t="str">
        <f>IF(RECICLAJE="","",RECICLAJE)</f>
        <v/>
      </c>
      <c r="Z62" s="120"/>
      <c r="AM62" s="120" t="str">
        <f>IF(EDUCACION="","",EDUCACION)</f>
        <v/>
      </c>
      <c r="AN62" s="120"/>
      <c r="AW62" s="120" t="str">
        <f>IF(CONTABILIDAD="","",CONTABILIDAD)</f>
        <v/>
      </c>
      <c r="AX62" s="120"/>
      <c r="AZ62" s="117" t="str">
        <f>IF(CUALES14="","",CUALES14)</f>
        <v/>
      </c>
      <c r="BA62" s="117"/>
      <c r="BB62" s="117"/>
      <c r="BC62" s="117"/>
      <c r="BD62" s="117"/>
      <c r="BE62" s="117"/>
      <c r="BF62" s="117"/>
    </row>
    <row r="63" spans="1:58" ht="12.4" customHeight="1" x14ac:dyDescent="0.2">
      <c r="K63" s="120" t="str">
        <f>IF(ALIMENTOS="","",ALIMENTOS)</f>
        <v/>
      </c>
      <c r="L63" s="120"/>
      <c r="Y63" s="120" t="str">
        <f>IF(OTROS3="","",OTROS3)</f>
        <v/>
      </c>
      <c r="Z63" s="120"/>
      <c r="AM63" s="120" t="str">
        <f>IF(SEGUROS="","",SEGUROS)</f>
        <v/>
      </c>
      <c r="AN63" s="120"/>
      <c r="AW63" s="120" t="str">
        <f>IF(COSTOS="","",COSTOS)</f>
        <v/>
      </c>
      <c r="AX63" s="120"/>
      <c r="AZ63" s="117" t="str">
        <f>IF(CUALES15="","",CUALES15)</f>
        <v/>
      </c>
      <c r="BA63" s="117"/>
      <c r="BB63" s="117"/>
      <c r="BC63" s="117"/>
      <c r="BD63" s="117"/>
      <c r="BE63" s="117"/>
      <c r="BF63" s="117"/>
    </row>
    <row r="64" spans="1:58" ht="12.4" customHeight="1" x14ac:dyDescent="0.2">
      <c r="A64" s="23"/>
      <c r="B64" s="23"/>
      <c r="C64" s="23"/>
      <c r="K64" s="120" t="str">
        <f>IF(TABACO="","",TABACO)</f>
        <v/>
      </c>
      <c r="L64" s="120"/>
      <c r="O64" s="121" t="str">
        <f>IF(CUALES5="","",CUALES5)</f>
        <v/>
      </c>
      <c r="P64" s="121"/>
      <c r="Q64" s="121"/>
      <c r="R64" s="121"/>
      <c r="S64" s="121"/>
      <c r="T64" s="121"/>
      <c r="U64" s="121"/>
      <c r="V64" s="121"/>
      <c r="W64" s="121"/>
      <c r="Y64" s="120" t="str">
        <f>IF(CUALES7="","",CUALES7)</f>
        <v/>
      </c>
      <c r="Z64" s="120"/>
      <c r="AM64" s="120" t="str">
        <f>IF(TURISMO="","",TURISMO)</f>
        <v/>
      </c>
      <c r="AN64" s="120"/>
      <c r="AW64" s="120" t="str">
        <f>IF(CREDITO="","",CREDITO)</f>
        <v/>
      </c>
      <c r="AX64" s="120"/>
      <c r="AZ64" s="117" t="str">
        <f>IF(CUALES16="","",CUALES16)</f>
        <v/>
      </c>
      <c r="BA64" s="117"/>
      <c r="BB64" s="117"/>
      <c r="BC64" s="117"/>
      <c r="BD64" s="117"/>
      <c r="BE64" s="117"/>
      <c r="BF64" s="117"/>
    </row>
    <row r="65" spans="1:58" ht="12.4" customHeight="1" x14ac:dyDescent="0.2">
      <c r="A65" s="23"/>
      <c r="B65" s="23"/>
      <c r="C65" s="23"/>
      <c r="K65" s="120" t="str">
        <f>IF(TEXTILES="","",TEXTILES)</f>
        <v/>
      </c>
      <c r="L65" s="120"/>
      <c r="O65" s="121" t="str">
        <f>IF(CUALES6="","",CUALES6)</f>
        <v/>
      </c>
      <c r="P65" s="121"/>
      <c r="Q65" s="121"/>
      <c r="R65" s="121"/>
      <c r="S65" s="121"/>
      <c r="T65" s="121"/>
      <c r="U65" s="121"/>
      <c r="V65" s="121"/>
      <c r="W65" s="121"/>
      <c r="Y65" s="120" t="str">
        <f>IF(CUALES8="","",CUALES8)</f>
        <v/>
      </c>
      <c r="Z65" s="120"/>
      <c r="AM65" s="120" t="str">
        <f>IF(OTROSSERVICIOS="","",OTROSSERVICIOS)</f>
        <v/>
      </c>
      <c r="AN65" s="120"/>
      <c r="AW65" s="120" t="str">
        <f>IF(DISEÑO="","",DISEÑO)</f>
        <v/>
      </c>
      <c r="AX65" s="120"/>
      <c r="AZ65" s="117" t="str">
        <f>IF(CUALES17="","",CUALES17)</f>
        <v/>
      </c>
      <c r="BA65" s="117"/>
      <c r="BB65" s="117"/>
      <c r="BC65" s="117"/>
      <c r="BD65" s="117"/>
      <c r="BE65" s="117"/>
      <c r="BF65" s="117"/>
    </row>
    <row r="66" spans="1:58" ht="12.4" customHeight="1" x14ac:dyDescent="0.2">
      <c r="K66" s="120" t="str">
        <f>IF(CUERO="","",CUERO)</f>
        <v/>
      </c>
      <c r="L66" s="120"/>
      <c r="Y66" s="120" t="str">
        <f>IF(SERVICIOS="","",SERVICIOS)</f>
        <v/>
      </c>
      <c r="Z66" s="120"/>
      <c r="AM66" s="120" t="str">
        <f>IF(ASESORIAS="","",ASESORIAS)</f>
        <v/>
      </c>
      <c r="AN66" s="120"/>
      <c r="AW66" s="120" t="str">
        <f>IF(FINANZAS="","",FINANZAS)</f>
        <v/>
      </c>
      <c r="AX66" s="120"/>
      <c r="AZ66" s="117" t="str">
        <f>IF(CUALES18="","",CUALES18)</f>
        <v/>
      </c>
      <c r="BA66" s="117"/>
      <c r="BB66" s="117"/>
      <c r="BC66" s="117"/>
      <c r="BD66" s="117"/>
      <c r="BE66" s="117"/>
      <c r="BF66" s="117"/>
    </row>
    <row r="67" spans="1:58" ht="12.4" customHeight="1" x14ac:dyDescent="0.2">
      <c r="K67" s="120" t="str">
        <f>IF(PAPEL="","",PAPEL)</f>
        <v/>
      </c>
      <c r="L67" s="120"/>
      <c r="Y67" s="120" t="str">
        <f>IF(CONSTRUCCION="","",CONSTRUCCION)</f>
        <v/>
      </c>
      <c r="Z67" s="120"/>
      <c r="AM67" s="120" t="str">
        <f>IF(SERV.TEMPORALES="","",SERV.TEMPORALES)</f>
        <v/>
      </c>
      <c r="AN67" s="120"/>
      <c r="AW67" s="120" t="str">
        <f>IF(GERENCIA="","",GERENCIA)</f>
        <v/>
      </c>
      <c r="AX67" s="120"/>
      <c r="AZ67" s="117" t="str">
        <f>IF(CUALES19="","",CUALES19)</f>
        <v/>
      </c>
      <c r="BA67" s="117"/>
      <c r="BB67" s="117"/>
      <c r="BC67" s="117"/>
      <c r="BD67" s="117"/>
      <c r="BE67" s="117"/>
      <c r="BF67" s="117"/>
    </row>
    <row r="68" spans="1:58" ht="12.4" customHeight="1" x14ac:dyDescent="0.2">
      <c r="K68" s="120" t="str">
        <f>IF(EDITORIAL="","",EDITORIAL)</f>
        <v/>
      </c>
      <c r="L68" s="120"/>
      <c r="Y68" s="120" t="str">
        <f>IF(COMERCIO="","",COMERCIO)</f>
        <v/>
      </c>
      <c r="Z68" s="120"/>
      <c r="AM68" s="120" t="str">
        <f>IF(SEGURIDAD="","",SEGURIDAD)</f>
        <v/>
      </c>
      <c r="AN68" s="120"/>
      <c r="AW68" s="120" t="str">
        <f>IF(IMPUESTOS="","",IMPUESTOS)</f>
        <v/>
      </c>
      <c r="AX68" s="120"/>
      <c r="AZ68" s="117" t="str">
        <f>IF(CUALES20="","",CUALES20)</f>
        <v/>
      </c>
      <c r="BA68" s="117"/>
      <c r="BB68" s="117"/>
      <c r="BC68" s="117"/>
      <c r="BD68" s="117"/>
      <c r="BE68" s="117"/>
      <c r="BF68" s="117"/>
    </row>
    <row r="69" spans="1:58" ht="12.4" customHeight="1" x14ac:dyDescent="0.2">
      <c r="K69" s="120" t="str">
        <f>IF(QUIMICO="","",QUIMICO)</f>
        <v/>
      </c>
      <c r="L69" s="120"/>
      <c r="Y69" s="120" t="str">
        <f>IF(HOTELES="","",HOTELES)</f>
        <v/>
      </c>
      <c r="Z69" s="120"/>
      <c r="AM69" s="120" t="str">
        <f>IF(OTROSSECTORES="","",OTROSSECTORES)</f>
        <v/>
      </c>
      <c r="AN69" s="120"/>
      <c r="AW69" s="120" t="str">
        <f>IF(MERCADEO="","",MERCADEO)</f>
        <v/>
      </c>
      <c r="AX69" s="120"/>
      <c r="AZ69" s="117" t="str">
        <f>IF(CUALES21="","",CUALES21)</f>
        <v/>
      </c>
      <c r="BA69" s="117"/>
      <c r="BB69" s="117"/>
      <c r="BC69" s="117"/>
      <c r="BD69" s="117"/>
      <c r="BE69" s="117"/>
      <c r="BF69" s="117"/>
    </row>
    <row r="70" spans="1:58" ht="12.4" customHeight="1" x14ac:dyDescent="0.2">
      <c r="K70" s="120" t="str">
        <f>IF(CAUCHO="","",CAUCHO)</f>
        <v/>
      </c>
      <c r="L70" s="120"/>
      <c r="Y70" s="120" t="str">
        <f>IF(TRANSPORTE="","",TRANSPORTE)</f>
        <v/>
      </c>
      <c r="Z70" s="120"/>
      <c r="AC70" s="121" t="str">
        <f>IF(CUALES9="","",CUALES9)</f>
        <v/>
      </c>
      <c r="AD70" s="121"/>
      <c r="AE70" s="121"/>
      <c r="AF70" s="121"/>
      <c r="AG70" s="121"/>
      <c r="AH70" s="121"/>
      <c r="AI70" s="121"/>
      <c r="AJ70" s="121"/>
      <c r="AK70" s="121"/>
      <c r="AM70" s="120" t="str">
        <f>IF(CUALES11="","",CUALES11)</f>
        <v/>
      </c>
      <c r="AN70" s="120"/>
      <c r="AW70" s="120" t="str">
        <f>IF(PRODUCCION="","",PRODUCCION)</f>
        <v/>
      </c>
      <c r="AX70" s="120"/>
      <c r="AZ70" s="117" t="str">
        <f>IF(CUALES22="","",CUALES22)</f>
        <v/>
      </c>
      <c r="BA70" s="117"/>
      <c r="BB70" s="117"/>
      <c r="BC70" s="117"/>
      <c r="BD70" s="117"/>
      <c r="BE70" s="117"/>
      <c r="BF70" s="117"/>
    </row>
    <row r="71" spans="1:58" ht="12.4" customHeight="1" x14ac:dyDescent="0.2">
      <c r="K71" s="120" t="str">
        <f>IF(VIDRIO="","",VIDRIO)</f>
        <v/>
      </c>
      <c r="L71" s="120"/>
      <c r="Y71" s="120" t="str">
        <f>IF(COMINICACIONES="","",COMINICACIONES)</f>
        <v/>
      </c>
      <c r="Z71" s="120"/>
      <c r="AC71" s="121" t="str">
        <f>IF(CUALES10="","",CUALES10)</f>
        <v/>
      </c>
      <c r="AD71" s="121"/>
      <c r="AE71" s="121"/>
      <c r="AF71" s="121"/>
      <c r="AG71" s="121"/>
      <c r="AH71" s="121"/>
      <c r="AI71" s="121"/>
      <c r="AJ71" s="121"/>
      <c r="AK71" s="121"/>
      <c r="AM71" s="120" t="str">
        <f>IF(CUALES12="","",CUALES12)</f>
        <v/>
      </c>
      <c r="AN71" s="120"/>
      <c r="AW71" s="120" t="str">
        <f>IF(PUBLICIDAD="","",PUBLICIDAD)</f>
        <v/>
      </c>
      <c r="AX71" s="120"/>
      <c r="AZ71" s="117" t="str">
        <f>IF(CUALES23="","",CUALES23)</f>
        <v/>
      </c>
      <c r="BA71" s="117"/>
      <c r="BB71" s="117"/>
      <c r="BC71" s="117"/>
      <c r="BD71" s="117"/>
      <c r="BE71" s="117"/>
      <c r="BF71" s="117"/>
    </row>
    <row r="72" spans="1:58" ht="10.5" customHeight="1" x14ac:dyDescent="0.2"/>
    <row r="73" spans="1:58" ht="10.5" customHeight="1" x14ac:dyDescent="0.2"/>
    <row r="74" spans="1:58" ht="10.5" customHeight="1" x14ac:dyDescent="0.2"/>
    <row r="75" spans="1:58" ht="10.5" customHeight="1" x14ac:dyDescent="0.2"/>
    <row r="76" spans="1:58" ht="10.5" customHeight="1" x14ac:dyDescent="0.2"/>
    <row r="77" spans="1:58" ht="10.5" customHeight="1" x14ac:dyDescent="0.2"/>
    <row r="78" spans="1:58" ht="10.5" customHeight="1" x14ac:dyDescent="0.2"/>
    <row r="79" spans="1:58" ht="10.5" customHeight="1" x14ac:dyDescent="0.2"/>
    <row r="80" spans="1:58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</sheetData>
  <sheetProtection password="BB17" sheet="1" objects="1" scenarios="1" selectLockedCells="1" selectUnlockedCells="1"/>
  <mergeCells count="191">
    <mergeCell ref="W6:AM8"/>
    <mergeCell ref="AO6:BF8"/>
    <mergeCell ref="AV9:BF10"/>
    <mergeCell ref="AS11:BF12"/>
    <mergeCell ref="B6:S8"/>
    <mergeCell ref="N26:P27"/>
    <mergeCell ref="R26:S27"/>
    <mergeCell ref="T26:AE27"/>
    <mergeCell ref="N11:P12"/>
    <mergeCell ref="B9:P10"/>
    <mergeCell ref="AV13:BF14"/>
    <mergeCell ref="AV15:BF16"/>
    <mergeCell ref="W13:AS14"/>
    <mergeCell ref="W15:AS16"/>
    <mergeCell ref="B13:T14"/>
    <mergeCell ref="B15:T16"/>
    <mergeCell ref="AG26:AW27"/>
    <mergeCell ref="AK9:AR10"/>
    <mergeCell ref="S11:AP12"/>
    <mergeCell ref="S9:AH10"/>
    <mergeCell ref="AV19:BF20"/>
    <mergeCell ref="AV17:BF18"/>
    <mergeCell ref="W19:AS20"/>
    <mergeCell ref="W17:AS18"/>
    <mergeCell ref="AG32:AW33"/>
    <mergeCell ref="AG34:AW35"/>
    <mergeCell ref="N34:P35"/>
    <mergeCell ref="N36:P37"/>
    <mergeCell ref="N38:P39"/>
    <mergeCell ref="R34:S35"/>
    <mergeCell ref="R36:S37"/>
    <mergeCell ref="R38:S39"/>
    <mergeCell ref="T28:AE29"/>
    <mergeCell ref="N28:P29"/>
    <mergeCell ref="N30:P31"/>
    <mergeCell ref="N32:P33"/>
    <mergeCell ref="R28:S29"/>
    <mergeCell ref="R30:S31"/>
    <mergeCell ref="R32:S33"/>
    <mergeCell ref="B17:T18"/>
    <mergeCell ref="B19:T20"/>
    <mergeCell ref="F30:G31"/>
    <mergeCell ref="K28:L29"/>
    <mergeCell ref="K30:L31"/>
    <mergeCell ref="AY28:BF29"/>
    <mergeCell ref="AY30:BF31"/>
    <mergeCell ref="AY32:BF33"/>
    <mergeCell ref="T40:AN41"/>
    <mergeCell ref="AR40:BF41"/>
    <mergeCell ref="AY26:BF27"/>
    <mergeCell ref="AY36:BF37"/>
    <mergeCell ref="AY38:BF39"/>
    <mergeCell ref="AG28:AW29"/>
    <mergeCell ref="AG36:AW37"/>
    <mergeCell ref="K32:L33"/>
    <mergeCell ref="K34:L35"/>
    <mergeCell ref="K36:L37"/>
    <mergeCell ref="F28:G29"/>
    <mergeCell ref="T32:AE33"/>
    <mergeCell ref="T30:AE31"/>
    <mergeCell ref="AG38:AW39"/>
    <mergeCell ref="AY34:BF35"/>
    <mergeCell ref="AG30:AW31"/>
    <mergeCell ref="AJ42:AR43"/>
    <mergeCell ref="N42:AH43"/>
    <mergeCell ref="AV42:BF43"/>
    <mergeCell ref="I42:J43"/>
    <mergeCell ref="T34:AE35"/>
    <mergeCell ref="T36:AE37"/>
    <mergeCell ref="T38:AE39"/>
    <mergeCell ref="N40:S41"/>
    <mergeCell ref="BD44:BE44"/>
    <mergeCell ref="B44:AQ45"/>
    <mergeCell ref="D42:E43"/>
    <mergeCell ref="AU44:AV44"/>
    <mergeCell ref="AU45:AV45"/>
    <mergeCell ref="BD45:BE45"/>
    <mergeCell ref="O47:AB47"/>
    <mergeCell ref="O48:AC48"/>
    <mergeCell ref="O50:AJ50"/>
    <mergeCell ref="BE50:BF50"/>
    <mergeCell ref="AL47:AY47"/>
    <mergeCell ref="AF48:AG48"/>
    <mergeCell ref="AH48:AI48"/>
    <mergeCell ref="AL48:AY48"/>
    <mergeCell ref="G47:H47"/>
    <mergeCell ref="K47:L47"/>
    <mergeCell ref="G50:H50"/>
    <mergeCell ref="K50:L50"/>
    <mergeCell ref="AD47:AE47"/>
    <mergeCell ref="AF47:AG47"/>
    <mergeCell ref="AH47:AI47"/>
    <mergeCell ref="AD48:AE48"/>
    <mergeCell ref="BA47:BB47"/>
    <mergeCell ref="BA50:BB50"/>
    <mergeCell ref="BC50:BD50"/>
    <mergeCell ref="BA51:BB51"/>
    <mergeCell ref="BC51:BD51"/>
    <mergeCell ref="BE51:BF51"/>
    <mergeCell ref="AP50:AQ50"/>
    <mergeCell ref="AR50:AS50"/>
    <mergeCell ref="BC47:BD47"/>
    <mergeCell ref="BE47:BF47"/>
    <mergeCell ref="BA48:BB48"/>
    <mergeCell ref="BC48:BD48"/>
    <mergeCell ref="BE48:BF48"/>
    <mergeCell ref="AP51:AQ51"/>
    <mergeCell ref="AR51:AS51"/>
    <mergeCell ref="AW51:AX51"/>
    <mergeCell ref="AU50:AV50"/>
    <mergeCell ref="AW50:AX50"/>
    <mergeCell ref="AU51:AV51"/>
    <mergeCell ref="K58:L58"/>
    <mergeCell ref="K59:L59"/>
    <mergeCell ref="AY51:AZ51"/>
    <mergeCell ref="AY50:AZ50"/>
    <mergeCell ref="K60:L60"/>
    <mergeCell ref="K61:L61"/>
    <mergeCell ref="K62:L62"/>
    <mergeCell ref="AN50:AO50"/>
    <mergeCell ref="Y63:Z63"/>
    <mergeCell ref="Y58:Z58"/>
    <mergeCell ref="Y59:Z59"/>
    <mergeCell ref="Y60:Z60"/>
    <mergeCell ref="Y61:Z61"/>
    <mergeCell ref="Y62:Z62"/>
    <mergeCell ref="K63:L63"/>
    <mergeCell ref="AM63:AN63"/>
    <mergeCell ref="O51:AJ51"/>
    <mergeCell ref="AN51:AO51"/>
    <mergeCell ref="AW62:AX62"/>
    <mergeCell ref="AM58:AN58"/>
    <mergeCell ref="AM59:AN59"/>
    <mergeCell ref="AM60:AN60"/>
    <mergeCell ref="AM61:AN61"/>
    <mergeCell ref="AM62:AN62"/>
    <mergeCell ref="BD58:BE58"/>
    <mergeCell ref="BD59:BE59"/>
    <mergeCell ref="BD60:BE60"/>
    <mergeCell ref="BD61:BE61"/>
    <mergeCell ref="AW58:AX58"/>
    <mergeCell ref="AW59:AX59"/>
    <mergeCell ref="AW60:AX60"/>
    <mergeCell ref="AW61:AX61"/>
    <mergeCell ref="AZ62:BF62"/>
    <mergeCell ref="AZ71:BF71"/>
    <mergeCell ref="K69:L69"/>
    <mergeCell ref="K70:L70"/>
    <mergeCell ref="K71:L71"/>
    <mergeCell ref="Y70:Z70"/>
    <mergeCell ref="Y71:Z71"/>
    <mergeCell ref="Y69:Z69"/>
    <mergeCell ref="AW69:AX69"/>
    <mergeCell ref="AC71:AK71"/>
    <mergeCell ref="AC70:AK70"/>
    <mergeCell ref="K64:L64"/>
    <mergeCell ref="K65:L65"/>
    <mergeCell ref="K66:L66"/>
    <mergeCell ref="K67:L67"/>
    <mergeCell ref="K68:L68"/>
    <mergeCell ref="Y64:Z64"/>
    <mergeCell ref="Y65:Z65"/>
    <mergeCell ref="Y66:Z66"/>
    <mergeCell ref="Y67:Z67"/>
    <mergeCell ref="Y68:Z68"/>
    <mergeCell ref="O64:W64"/>
    <mergeCell ref="O65:W65"/>
    <mergeCell ref="AM64:AN64"/>
    <mergeCell ref="AM65:AN65"/>
    <mergeCell ref="AM66:AN66"/>
    <mergeCell ref="AM67:AN67"/>
    <mergeCell ref="AM68:AN68"/>
    <mergeCell ref="AW71:AX71"/>
    <mergeCell ref="AM69:AN69"/>
    <mergeCell ref="AM70:AN70"/>
    <mergeCell ref="AM71:AN71"/>
    <mergeCell ref="AZ63:BF63"/>
    <mergeCell ref="AZ64:BF64"/>
    <mergeCell ref="AZ65:BF65"/>
    <mergeCell ref="AZ66:BF66"/>
    <mergeCell ref="AW70:AX70"/>
    <mergeCell ref="AW63:AX63"/>
    <mergeCell ref="AW64:AX64"/>
    <mergeCell ref="AW65:AX65"/>
    <mergeCell ref="AW66:AX66"/>
    <mergeCell ref="AW67:AX67"/>
    <mergeCell ref="AW68:AX68"/>
    <mergeCell ref="AZ67:BF67"/>
    <mergeCell ref="AZ68:BF68"/>
    <mergeCell ref="AZ69:BF69"/>
    <mergeCell ref="AZ70:BF70"/>
  </mergeCells>
  <pageMargins left="0" right="0" top="0" bottom="0" header="0" footer="0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BD115"/>
  <sheetViews>
    <sheetView showGridLines="0" showRowColHeaders="0" zoomScaleNormal="100" workbookViewId="0">
      <pane ySplit="4" topLeftCell="A5" activePane="bottomLeft" state="frozen"/>
      <selection pane="bottomLeft" activeCell="R3" sqref="R3"/>
    </sheetView>
  </sheetViews>
  <sheetFormatPr baseColWidth="10" defaultColWidth="0" defaultRowHeight="12.75" zeroHeight="1" x14ac:dyDescent="0.2"/>
  <cols>
    <col min="1" max="1" width="9.140625" style="26" customWidth="1"/>
    <col min="2" max="2" width="6.28515625" style="26" customWidth="1"/>
    <col min="3" max="3" width="6.85546875" style="26" customWidth="1"/>
    <col min="4" max="4" width="6.7109375" style="26" customWidth="1"/>
    <col min="5" max="5" width="1.28515625" style="26" customWidth="1"/>
    <col min="6" max="6" width="7.42578125" style="26" customWidth="1"/>
    <col min="7" max="7" width="1.28515625" style="26" customWidth="1"/>
    <col min="8" max="8" width="2" style="26" customWidth="1"/>
    <col min="9" max="9" width="1.5703125" style="26" customWidth="1"/>
    <col min="10" max="10" width="1" style="26" customWidth="1"/>
    <col min="11" max="11" width="0.7109375" style="26" customWidth="1"/>
    <col min="12" max="12" width="2.5703125" style="26" customWidth="1"/>
    <col min="13" max="13" width="2.28515625" style="26" customWidth="1"/>
    <col min="14" max="14" width="1.85546875" style="26" customWidth="1"/>
    <col min="15" max="15" width="1.7109375" style="26" customWidth="1"/>
    <col min="16" max="16" width="1.5703125" style="26" customWidth="1"/>
    <col min="17" max="17" width="1.140625" style="26" customWidth="1"/>
    <col min="18" max="18" width="4.28515625" style="26" customWidth="1"/>
    <col min="19" max="19" width="1.42578125" style="26" customWidth="1"/>
    <col min="20" max="20" width="2.7109375" style="26" customWidth="1"/>
    <col min="21" max="21" width="3.7109375" style="26" customWidth="1"/>
    <col min="22" max="22" width="1.85546875" style="26" customWidth="1"/>
    <col min="23" max="23" width="8.28515625" style="26" customWidth="1"/>
    <col min="24" max="24" width="3.5703125" style="26" customWidth="1"/>
    <col min="25" max="25" width="1.28515625" style="26" customWidth="1"/>
    <col min="26" max="26" width="1.7109375" style="26" customWidth="1"/>
    <col min="27" max="27" width="1.28515625" style="26" customWidth="1"/>
    <col min="28" max="28" width="2.28515625" style="26" customWidth="1"/>
    <col min="29" max="29" width="2" style="26" customWidth="1"/>
    <col min="30" max="30" width="1.7109375" style="26" customWidth="1"/>
    <col min="31" max="31" width="1.42578125" style="26" customWidth="1"/>
    <col min="32" max="32" width="1.28515625" style="26" customWidth="1"/>
    <col min="33" max="33" width="0.7109375" style="26" customWidth="1"/>
    <col min="34" max="34" width="4" style="26" customWidth="1"/>
    <col min="35" max="35" width="1.42578125" style="26" customWidth="1"/>
    <col min="36" max="36" width="3.42578125" style="26" customWidth="1"/>
    <col min="37" max="37" width="5.7109375" style="26" customWidth="1"/>
    <col min="38" max="38" width="3.28515625" style="26" customWidth="1"/>
    <col min="39" max="39" width="3.42578125" style="26" customWidth="1"/>
    <col min="40" max="40" width="0.42578125" style="26" customWidth="1"/>
    <col min="41" max="41" width="5.28515625" style="26" customWidth="1"/>
    <col min="42" max="42" width="1.85546875" style="26" customWidth="1"/>
    <col min="43" max="43" width="1.5703125" style="26" customWidth="1"/>
    <col min="44" max="44" width="2.42578125" style="26" customWidth="1"/>
    <col min="45" max="45" width="3.5703125" style="26" customWidth="1"/>
    <col min="46" max="46" width="2.5703125" style="26" customWidth="1"/>
    <col min="47" max="47" width="9.140625" style="26" customWidth="1"/>
    <col min="48" max="48" width="21.28515625" style="26" hidden="1" customWidth="1"/>
    <col min="49" max="51" width="9.140625" style="26" hidden="1" customWidth="1"/>
    <col min="52" max="52" width="9.140625" style="27" hidden="1" customWidth="1"/>
    <col min="53" max="54" width="9.140625" style="26" hidden="1" customWidth="1"/>
    <col min="55" max="55" width="9.140625" style="26" customWidth="1"/>
    <col min="56" max="56" width="0" style="26" hidden="1" customWidth="1"/>
  </cols>
  <sheetData>
    <row r="1" spans="1:56" s="26" customFormat="1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26" t="s">
        <v>206</v>
      </c>
      <c r="AW1" s="26" t="s">
        <v>207</v>
      </c>
      <c r="AX1" s="26" t="s">
        <v>208</v>
      </c>
      <c r="AY1" s="26" t="s">
        <v>209</v>
      </c>
      <c r="AZ1" s="27" t="s">
        <v>210</v>
      </c>
      <c r="BA1" s="26" t="s">
        <v>211</v>
      </c>
      <c r="BB1" s="26" t="s">
        <v>212</v>
      </c>
    </row>
    <row r="2" spans="1:56" s="26" customForma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39" t="s">
        <v>213</v>
      </c>
      <c r="AW2" s="39" t="s">
        <v>860</v>
      </c>
      <c r="AX2" s="26">
        <v>270</v>
      </c>
      <c r="AY2" s="26">
        <v>280</v>
      </c>
      <c r="AZ2" s="27">
        <v>10</v>
      </c>
      <c r="BA2" s="26" t="s">
        <v>905</v>
      </c>
      <c r="BB2" s="26">
        <v>0</v>
      </c>
      <c r="BD2" s="39"/>
    </row>
    <row r="3" spans="1:56" s="26" customFormat="1" x14ac:dyDescent="0.2">
      <c r="AV3" s="39" t="s">
        <v>216</v>
      </c>
      <c r="AW3" s="39" t="s">
        <v>1024</v>
      </c>
      <c r="AX3" s="26">
        <v>1300</v>
      </c>
      <c r="AY3" s="26">
        <v>1560</v>
      </c>
      <c r="AZ3" s="27">
        <v>10</v>
      </c>
      <c r="BA3" s="26" t="s">
        <v>905</v>
      </c>
      <c r="BB3" s="26">
        <v>1</v>
      </c>
      <c r="BD3" s="39"/>
    </row>
    <row r="4" spans="1:56" s="26" customFormat="1" ht="11.45" customHeight="1" x14ac:dyDescent="0.2">
      <c r="AV4" s="39" t="s">
        <v>217</v>
      </c>
      <c r="AW4" s="39" t="s">
        <v>1025</v>
      </c>
      <c r="AX4" s="26">
        <v>1300</v>
      </c>
      <c r="AY4" s="26">
        <v>2330</v>
      </c>
      <c r="AZ4" s="27">
        <v>10</v>
      </c>
      <c r="BA4" s="26" t="s">
        <v>905</v>
      </c>
      <c r="BB4" s="26">
        <v>2</v>
      </c>
      <c r="BD4" s="39"/>
    </row>
    <row r="5" spans="1:56" s="26" customFormat="1" x14ac:dyDescent="0.2"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V5" s="39" t="s">
        <v>225</v>
      </c>
      <c r="AW5" s="39" t="s">
        <v>1026</v>
      </c>
      <c r="AX5" s="26">
        <v>1550</v>
      </c>
      <c r="AY5" s="26">
        <v>370</v>
      </c>
      <c r="AZ5" s="27">
        <v>10</v>
      </c>
      <c r="BA5" s="26" t="s">
        <v>905</v>
      </c>
      <c r="BB5" s="26">
        <v>3</v>
      </c>
      <c r="BD5" s="39"/>
    </row>
    <row r="6" spans="1:56" s="26" customFormat="1" x14ac:dyDescent="0.2"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V6" s="39" t="s">
        <v>226</v>
      </c>
      <c r="AW6" s="39" t="s">
        <v>1027</v>
      </c>
      <c r="AX6" s="26">
        <v>1550</v>
      </c>
      <c r="AY6" s="26">
        <v>1130</v>
      </c>
      <c r="AZ6" s="27">
        <v>10</v>
      </c>
      <c r="BA6" s="26" t="s">
        <v>905</v>
      </c>
      <c r="BB6" s="26">
        <v>4</v>
      </c>
      <c r="BD6" s="39"/>
    </row>
    <row r="7" spans="1:56" s="26" customFormat="1" ht="18.600000000000001" customHeight="1" x14ac:dyDescent="0.2"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V7" s="39" t="s">
        <v>227</v>
      </c>
      <c r="AW7" s="39" t="s">
        <v>1028</v>
      </c>
      <c r="AX7" s="26">
        <v>1550</v>
      </c>
      <c r="AY7" s="26">
        <v>1890</v>
      </c>
      <c r="AZ7" s="27">
        <v>10</v>
      </c>
      <c r="BA7" s="26" t="s">
        <v>905</v>
      </c>
      <c r="BB7" s="26">
        <v>5</v>
      </c>
      <c r="BD7" s="39"/>
    </row>
    <row r="8" spans="1:56" s="26" customFormat="1" ht="7.15" customHeight="1" x14ac:dyDescent="0.2">
      <c r="AV8" s="39" t="s">
        <v>228</v>
      </c>
      <c r="AW8" s="39" t="s">
        <v>1029</v>
      </c>
      <c r="AX8" s="26">
        <v>1920</v>
      </c>
      <c r="AY8" s="26">
        <v>370</v>
      </c>
      <c r="AZ8" s="27">
        <v>10</v>
      </c>
      <c r="BA8" s="26" t="s">
        <v>905</v>
      </c>
      <c r="BB8" s="26">
        <v>6</v>
      </c>
      <c r="BD8" s="39"/>
    </row>
    <row r="9" spans="1:56" s="26" customFormat="1" ht="12" customHeight="1" x14ac:dyDescent="0.2">
      <c r="C9" s="98" t="s">
        <v>133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 t="s">
        <v>57</v>
      </c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 t="s">
        <v>61</v>
      </c>
      <c r="AM9" s="98"/>
      <c r="AN9" s="98"/>
      <c r="AO9" s="98"/>
      <c r="AP9" s="98"/>
      <c r="AQ9" s="98"/>
      <c r="AR9" s="98"/>
      <c r="AS9" s="98"/>
      <c r="AT9" s="98"/>
      <c r="AV9" s="39" t="s">
        <v>229</v>
      </c>
      <c r="AW9" s="39" t="s">
        <v>1030</v>
      </c>
      <c r="AX9" s="26">
        <v>1920</v>
      </c>
      <c r="AY9" s="26">
        <v>1130</v>
      </c>
      <c r="AZ9" s="27">
        <v>10</v>
      </c>
      <c r="BA9" s="26" t="s">
        <v>905</v>
      </c>
      <c r="BB9" s="26">
        <v>7</v>
      </c>
      <c r="BD9" s="39"/>
    </row>
    <row r="10" spans="1:56" s="26" customFormat="1" ht="19.149999999999999" customHeight="1" x14ac:dyDescent="0.2"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11"/>
      <c r="AM10" s="111"/>
      <c r="AN10" s="111"/>
      <c r="AO10" s="111"/>
      <c r="AP10" s="111"/>
      <c r="AQ10" s="111"/>
      <c r="AR10" s="111"/>
      <c r="AS10" s="111"/>
      <c r="AT10" s="111"/>
      <c r="AV10" s="39" t="s">
        <v>230</v>
      </c>
      <c r="AW10" s="39" t="s">
        <v>1031</v>
      </c>
      <c r="AX10" s="26">
        <v>1920</v>
      </c>
      <c r="AY10" s="26">
        <v>1890</v>
      </c>
      <c r="AZ10" s="27">
        <v>10</v>
      </c>
      <c r="BA10" s="26" t="s">
        <v>905</v>
      </c>
      <c r="BB10" s="26">
        <v>8</v>
      </c>
      <c r="BD10" s="39"/>
    </row>
    <row r="11" spans="1:56" s="26" customFormat="1" ht="12" customHeight="1" x14ac:dyDescent="0.2">
      <c r="A11" s="170" t="s">
        <v>1204</v>
      </c>
      <c r="C11" s="71" t="s">
        <v>1200</v>
      </c>
      <c r="D11" s="71"/>
      <c r="E11" s="71"/>
      <c r="F11" s="71"/>
      <c r="G11" s="71"/>
      <c r="H11" s="71"/>
      <c r="I11" s="71"/>
      <c r="J11" s="71"/>
      <c r="K11" s="71"/>
      <c r="L11" s="71"/>
      <c r="M11" s="48"/>
      <c r="N11" s="48"/>
      <c r="O11" s="48"/>
      <c r="P11" s="71" t="s">
        <v>1201</v>
      </c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98" t="s">
        <v>140</v>
      </c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 t="s">
        <v>141</v>
      </c>
      <c r="AM11" s="98"/>
      <c r="AN11" s="98"/>
      <c r="AO11" s="98"/>
      <c r="AP11" s="98"/>
      <c r="AQ11" s="98"/>
      <c r="AR11" s="98"/>
      <c r="AS11" s="98"/>
      <c r="AT11" s="98"/>
      <c r="AV11" s="39" t="s">
        <v>249</v>
      </c>
      <c r="AW11" s="39" t="s">
        <v>1032</v>
      </c>
      <c r="AX11" s="26">
        <v>780</v>
      </c>
      <c r="AY11" s="26">
        <v>2670</v>
      </c>
      <c r="AZ11" s="27">
        <v>10</v>
      </c>
      <c r="BA11" s="26" t="s">
        <v>905</v>
      </c>
      <c r="BB11" s="26">
        <v>9</v>
      </c>
      <c r="BD11" s="39"/>
    </row>
    <row r="12" spans="1:56" s="26" customFormat="1" ht="17.45" customHeight="1" x14ac:dyDescent="0.2">
      <c r="A12" s="170"/>
      <c r="C12" s="73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V12" s="39" t="s">
        <v>278</v>
      </c>
      <c r="AW12" s="39" t="s">
        <v>1033</v>
      </c>
      <c r="AX12" s="26">
        <v>1320</v>
      </c>
      <c r="AY12" s="26">
        <v>450</v>
      </c>
      <c r="AZ12" s="27">
        <v>10</v>
      </c>
      <c r="BA12" s="26" t="s">
        <v>905</v>
      </c>
      <c r="BB12" s="26">
        <v>10</v>
      </c>
      <c r="BD12" s="39"/>
    </row>
    <row r="13" spans="1:56" s="26" customFormat="1" ht="11.45" customHeight="1" x14ac:dyDescent="0.2">
      <c r="A13" s="170"/>
      <c r="C13" s="71" t="s">
        <v>137</v>
      </c>
      <c r="D13" s="71"/>
      <c r="E13" s="71"/>
      <c r="F13" s="71"/>
      <c r="G13" s="98" t="s">
        <v>136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 t="s">
        <v>139</v>
      </c>
      <c r="U13" s="98"/>
      <c r="V13" s="98"/>
      <c r="W13" s="98"/>
      <c r="X13" s="98"/>
      <c r="Y13" s="98"/>
      <c r="Z13" s="98"/>
      <c r="AA13" s="98" t="s">
        <v>142</v>
      </c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V13" s="39" t="s">
        <v>279</v>
      </c>
      <c r="AW13" s="39" t="s">
        <v>1034</v>
      </c>
      <c r="AX13" s="26">
        <v>1320</v>
      </c>
      <c r="AY13" s="26">
        <v>1220</v>
      </c>
      <c r="AZ13" s="27">
        <v>10</v>
      </c>
      <c r="BA13" s="26" t="s">
        <v>905</v>
      </c>
      <c r="BB13" s="26">
        <v>11</v>
      </c>
      <c r="BD13" s="39"/>
    </row>
    <row r="14" spans="1:56" s="26" customFormat="1" ht="19.149999999999999" customHeight="1" x14ac:dyDescent="0.25">
      <c r="A14" s="170"/>
      <c r="C14" s="109"/>
      <c r="D14" s="109"/>
      <c r="E14" s="109"/>
      <c r="F14" s="109"/>
      <c r="G14" s="163" t="s">
        <v>48</v>
      </c>
      <c r="H14" s="163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56" t="s">
        <v>48</v>
      </c>
      <c r="U14" s="109"/>
      <c r="V14" s="109"/>
      <c r="W14" s="109"/>
      <c r="X14" s="109"/>
      <c r="Y14" s="109"/>
      <c r="Z14" s="109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V14" s="39" t="s">
        <v>280</v>
      </c>
      <c r="AW14" s="39" t="s">
        <v>1035</v>
      </c>
      <c r="AX14" s="26">
        <v>1320</v>
      </c>
      <c r="AY14" s="26">
        <v>1980</v>
      </c>
      <c r="AZ14" s="27">
        <v>10</v>
      </c>
      <c r="BA14" s="26" t="s">
        <v>905</v>
      </c>
      <c r="BB14" s="26">
        <v>12</v>
      </c>
      <c r="BD14" s="39"/>
    </row>
    <row r="15" spans="1:56" s="26" customFormat="1" ht="11.45" customHeight="1" x14ac:dyDescent="0.2">
      <c r="A15" s="170"/>
      <c r="C15" s="149" t="s">
        <v>138</v>
      </c>
      <c r="D15" s="149"/>
      <c r="E15" s="149"/>
      <c r="F15" s="14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V15" s="39" t="s">
        <v>284</v>
      </c>
      <c r="AW15" s="39" t="s">
        <v>1036</v>
      </c>
      <c r="AX15" s="26">
        <v>930</v>
      </c>
      <c r="AY15" s="26">
        <v>370</v>
      </c>
      <c r="AZ15" s="27">
        <v>10</v>
      </c>
      <c r="BA15" s="26" t="s">
        <v>905</v>
      </c>
      <c r="BB15" s="26">
        <v>13</v>
      </c>
      <c r="BD15" s="39"/>
    </row>
    <row r="16" spans="1:56" s="26" customFormat="1" ht="18" customHeight="1" x14ac:dyDescent="0.2">
      <c r="A16" s="170"/>
      <c r="C16" s="149"/>
      <c r="D16" s="149"/>
      <c r="E16" s="149"/>
      <c r="F16" s="14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V16" s="39" t="s">
        <v>285</v>
      </c>
      <c r="AW16" s="39" t="s">
        <v>1037</v>
      </c>
      <c r="AX16" s="26">
        <v>930</v>
      </c>
      <c r="AY16" s="26">
        <v>1890</v>
      </c>
      <c r="AZ16" s="27">
        <v>10</v>
      </c>
      <c r="BA16" s="26" t="s">
        <v>905</v>
      </c>
      <c r="BB16" s="26">
        <v>14</v>
      </c>
      <c r="BD16" s="39"/>
    </row>
    <row r="17" spans="1:56" s="26" customFormat="1" ht="30.6" customHeight="1" x14ac:dyDescent="0.2">
      <c r="A17" s="170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V17" s="39" t="s">
        <v>286</v>
      </c>
      <c r="AW17" s="39" t="s">
        <v>1038</v>
      </c>
      <c r="AX17" s="26">
        <v>930</v>
      </c>
      <c r="AY17" s="26">
        <v>1130</v>
      </c>
      <c r="AZ17" s="27">
        <v>10</v>
      </c>
      <c r="BA17" s="26" t="s">
        <v>905</v>
      </c>
      <c r="BB17" s="26">
        <v>15</v>
      </c>
      <c r="BD17" s="39"/>
    </row>
    <row r="18" spans="1:56" s="26" customFormat="1" ht="12.6" customHeight="1" x14ac:dyDescent="0.2">
      <c r="A18" s="170"/>
      <c r="C18" s="149" t="s">
        <v>155</v>
      </c>
      <c r="D18" s="149"/>
      <c r="E18" s="14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V18" s="39" t="s">
        <v>308</v>
      </c>
      <c r="AW18" s="39" t="s">
        <v>849</v>
      </c>
      <c r="AX18" s="26">
        <v>1300</v>
      </c>
      <c r="AY18" s="26">
        <v>760</v>
      </c>
      <c r="AZ18" s="27">
        <v>10</v>
      </c>
      <c r="BA18" s="26" t="s">
        <v>905</v>
      </c>
      <c r="BB18" s="26">
        <v>16</v>
      </c>
      <c r="BD18" s="39"/>
    </row>
    <row r="19" spans="1:56" s="26" customFormat="1" ht="16.899999999999999" customHeight="1" x14ac:dyDescent="0.2">
      <c r="A19" s="170"/>
      <c r="C19" s="149"/>
      <c r="D19" s="149"/>
      <c r="E19" s="14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V19" s="39" t="s">
        <v>309</v>
      </c>
      <c r="AW19" s="39" t="s">
        <v>1039</v>
      </c>
      <c r="AX19" s="26">
        <v>1300</v>
      </c>
      <c r="AY19" s="26">
        <v>800</v>
      </c>
      <c r="AZ19" s="27">
        <v>10</v>
      </c>
      <c r="BA19" s="26" t="s">
        <v>905</v>
      </c>
      <c r="BB19" s="26">
        <v>17</v>
      </c>
      <c r="BD19" s="39"/>
    </row>
    <row r="20" spans="1:56" s="26" customFormat="1" x14ac:dyDescent="0.2">
      <c r="A20" s="170"/>
      <c r="C20" s="149" t="s">
        <v>923</v>
      </c>
      <c r="D20" s="149"/>
      <c r="E20" s="149"/>
      <c r="F20" s="71" t="s">
        <v>145</v>
      </c>
      <c r="G20" s="71"/>
      <c r="H20" s="174"/>
      <c r="I20" s="174"/>
      <c r="J20" s="71" t="s">
        <v>147</v>
      </c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139"/>
      <c r="V20" s="139"/>
      <c r="W20" s="139"/>
      <c r="X20" s="139"/>
      <c r="Y20" s="139"/>
      <c r="Z20" s="139"/>
      <c r="AA20" s="174"/>
      <c r="AB20" s="174"/>
      <c r="AC20" s="166" t="s">
        <v>68</v>
      </c>
      <c r="AD20" s="166"/>
      <c r="AE20" s="166"/>
      <c r="AF20" s="166"/>
      <c r="AG20" s="166"/>
      <c r="AH20" s="174"/>
      <c r="AI20" s="162" t="s">
        <v>29</v>
      </c>
      <c r="AJ20" s="162"/>
      <c r="AK20" s="162"/>
      <c r="AL20" s="73"/>
      <c r="AM20" s="73"/>
      <c r="AN20" s="73"/>
      <c r="AO20" s="73"/>
      <c r="AP20" s="73"/>
      <c r="AQ20" s="73"/>
      <c r="AR20" s="73"/>
      <c r="AS20" s="73"/>
      <c r="AT20" s="73"/>
      <c r="AV20" s="39" t="s">
        <v>310</v>
      </c>
      <c r="AW20" s="39" t="s">
        <v>851</v>
      </c>
      <c r="AX20" s="26">
        <v>1300</v>
      </c>
      <c r="AY20" s="26">
        <v>1520</v>
      </c>
      <c r="AZ20" s="27">
        <v>10</v>
      </c>
      <c r="BA20" s="26" t="s">
        <v>905</v>
      </c>
      <c r="BB20" s="26">
        <v>18</v>
      </c>
      <c r="BD20" s="39"/>
    </row>
    <row r="21" spans="1:56" s="26" customFormat="1" ht="3.6" customHeight="1" x14ac:dyDescent="0.2">
      <c r="A21" s="170"/>
      <c r="C21" s="149"/>
      <c r="D21" s="149"/>
      <c r="E21" s="149"/>
      <c r="F21" s="71"/>
      <c r="G21" s="71"/>
      <c r="H21" s="74"/>
      <c r="I21" s="74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139"/>
      <c r="V21" s="139"/>
      <c r="W21" s="139"/>
      <c r="X21" s="139"/>
      <c r="Y21" s="139"/>
      <c r="Z21" s="139"/>
      <c r="AC21" s="166"/>
      <c r="AD21" s="166"/>
      <c r="AE21" s="166"/>
      <c r="AF21" s="166"/>
      <c r="AG21" s="166"/>
      <c r="AH21" s="174"/>
      <c r="AI21" s="162"/>
      <c r="AJ21" s="162"/>
      <c r="AK21" s="162"/>
      <c r="AL21" s="73"/>
      <c r="AM21" s="73"/>
      <c r="AN21" s="73"/>
      <c r="AO21" s="73"/>
      <c r="AP21" s="73"/>
      <c r="AQ21" s="73"/>
      <c r="AR21" s="73"/>
      <c r="AS21" s="73"/>
      <c r="AT21" s="73"/>
      <c r="AV21" s="39" t="s">
        <v>311</v>
      </c>
      <c r="AW21" s="39" t="s">
        <v>853</v>
      </c>
      <c r="AX21" s="26">
        <v>1300</v>
      </c>
      <c r="AY21" s="26">
        <v>2290</v>
      </c>
      <c r="AZ21" s="27">
        <v>10</v>
      </c>
      <c r="BA21" s="26" t="s">
        <v>905</v>
      </c>
      <c r="BB21" s="26">
        <v>19</v>
      </c>
      <c r="BD21" s="39"/>
    </row>
    <row r="22" spans="1:56" s="26" customFormat="1" ht="15" customHeight="1" x14ac:dyDescent="0.2">
      <c r="A22" s="170"/>
      <c r="C22" s="149"/>
      <c r="D22" s="149"/>
      <c r="E22" s="149"/>
      <c r="F22" s="71" t="s">
        <v>146</v>
      </c>
      <c r="G22" s="71"/>
      <c r="H22" s="174"/>
      <c r="I22" s="174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56"/>
      <c r="V22" s="156"/>
      <c r="W22" s="156"/>
      <c r="X22" s="156"/>
      <c r="Y22" s="156"/>
      <c r="Z22" s="156"/>
      <c r="AA22" s="174"/>
      <c r="AB22" s="174"/>
      <c r="AC22" s="166"/>
      <c r="AD22" s="166"/>
      <c r="AE22" s="166"/>
      <c r="AF22" s="166"/>
      <c r="AG22" s="166"/>
      <c r="AI22" s="162"/>
      <c r="AJ22" s="162"/>
      <c r="AK22" s="162"/>
      <c r="AL22" s="73"/>
      <c r="AM22" s="73"/>
      <c r="AN22" s="73"/>
      <c r="AO22" s="73"/>
      <c r="AP22" s="73"/>
      <c r="AQ22" s="73"/>
      <c r="AR22" s="73"/>
      <c r="AS22" s="73"/>
      <c r="AT22" s="73"/>
      <c r="AV22" s="39" t="s">
        <v>313</v>
      </c>
      <c r="AW22" s="39" t="s">
        <v>1040</v>
      </c>
      <c r="AX22" s="26">
        <v>630</v>
      </c>
      <c r="AY22" s="26">
        <v>2670</v>
      </c>
      <c r="AZ22" s="27">
        <v>10</v>
      </c>
      <c r="BA22" s="26" t="s">
        <v>905</v>
      </c>
      <c r="BB22" s="26">
        <v>20</v>
      </c>
      <c r="BD22" s="39"/>
    </row>
    <row r="23" spans="1:56" s="26" customFormat="1" ht="15" customHeight="1" x14ac:dyDescent="0.2">
      <c r="A23" s="170"/>
      <c r="C23" s="149" t="s">
        <v>924</v>
      </c>
      <c r="D23" s="149"/>
      <c r="E23" s="149"/>
      <c r="F23" s="83" t="s">
        <v>149</v>
      </c>
      <c r="G23" s="83"/>
      <c r="H23" s="83"/>
      <c r="I23" s="83"/>
      <c r="J23" s="83"/>
      <c r="K23" s="83"/>
      <c r="L23" s="83"/>
      <c r="M23" s="83"/>
      <c r="N23" s="165"/>
      <c r="O23" s="165"/>
      <c r="P23" s="85" t="s">
        <v>154</v>
      </c>
      <c r="Q23" s="85"/>
      <c r="R23" s="85"/>
      <c r="S23" s="85"/>
      <c r="T23" s="85"/>
      <c r="U23" s="66"/>
      <c r="V23" s="85" t="s">
        <v>153</v>
      </c>
      <c r="W23" s="85"/>
      <c r="X23" s="66"/>
      <c r="Y23" s="85" t="s">
        <v>150</v>
      </c>
      <c r="Z23" s="85"/>
      <c r="AA23" s="85"/>
      <c r="AB23" s="85"/>
      <c r="AC23" s="85"/>
      <c r="AD23" s="85" t="s">
        <v>151</v>
      </c>
      <c r="AE23" s="85"/>
      <c r="AF23" s="85"/>
      <c r="AG23" s="85"/>
      <c r="AH23" s="85"/>
      <c r="AI23" s="85"/>
      <c r="AJ23" s="66"/>
      <c r="AK23" s="85" t="s">
        <v>152</v>
      </c>
      <c r="AL23" s="85"/>
      <c r="AM23" s="66"/>
      <c r="AN23" s="85" t="s">
        <v>148</v>
      </c>
      <c r="AO23" s="85"/>
      <c r="AP23" s="85"/>
      <c r="AQ23" s="85"/>
      <c r="AR23" s="85"/>
      <c r="AS23" s="66"/>
      <c r="AV23" s="39" t="s">
        <v>316</v>
      </c>
      <c r="AW23" s="39" t="s">
        <v>1041</v>
      </c>
      <c r="AX23" s="26">
        <v>1650</v>
      </c>
      <c r="AY23" s="26">
        <v>790</v>
      </c>
      <c r="AZ23" s="27">
        <v>10</v>
      </c>
      <c r="BA23" s="26" t="s">
        <v>905</v>
      </c>
      <c r="BB23" s="26">
        <v>21</v>
      </c>
      <c r="BD23" s="39"/>
    </row>
    <row r="24" spans="1:56" s="26" customFormat="1" ht="12.6" customHeight="1" x14ac:dyDescent="0.2">
      <c r="A24" s="170"/>
      <c r="C24" s="149" t="s">
        <v>144</v>
      </c>
      <c r="D24" s="149"/>
      <c r="E24" s="14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V24" s="39" t="s">
        <v>317</v>
      </c>
      <c r="AW24" s="39" t="s">
        <v>1042</v>
      </c>
      <c r="AX24" s="26">
        <v>1650</v>
      </c>
      <c r="AY24" s="26">
        <v>1560</v>
      </c>
      <c r="AZ24" s="27">
        <v>10</v>
      </c>
      <c r="BA24" s="26" t="s">
        <v>905</v>
      </c>
      <c r="BB24" s="26">
        <v>22</v>
      </c>
      <c r="BD24" s="39"/>
    </row>
    <row r="25" spans="1:56" s="26" customFormat="1" ht="16.899999999999999" customHeight="1" x14ac:dyDescent="0.2">
      <c r="A25" s="170"/>
      <c r="C25" s="149"/>
      <c r="D25" s="149"/>
      <c r="E25" s="14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V25" s="39" t="s">
        <v>318</v>
      </c>
      <c r="AW25" s="39" t="s">
        <v>1043</v>
      </c>
      <c r="AX25" s="26">
        <v>1650</v>
      </c>
      <c r="AY25" s="26">
        <v>2320</v>
      </c>
      <c r="AZ25" s="27">
        <v>10</v>
      </c>
      <c r="BA25" s="26" t="s">
        <v>905</v>
      </c>
      <c r="BB25" s="26">
        <v>23</v>
      </c>
      <c r="BD25" s="39"/>
    </row>
    <row r="26" spans="1:56" s="26" customFormat="1" ht="11.25" customHeight="1" x14ac:dyDescent="0.2">
      <c r="A26" s="170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V26" s="39" t="s">
        <v>319</v>
      </c>
      <c r="AW26" s="39" t="s">
        <v>1044</v>
      </c>
      <c r="AX26" s="26">
        <v>350</v>
      </c>
      <c r="AY26" s="26">
        <v>2630</v>
      </c>
      <c r="AZ26" s="27">
        <v>10</v>
      </c>
      <c r="BA26" s="26" t="s">
        <v>905</v>
      </c>
      <c r="BB26" s="26">
        <v>24</v>
      </c>
      <c r="BD26" s="39"/>
    </row>
    <row r="27" spans="1:56" s="26" customFormat="1" x14ac:dyDescent="0.2">
      <c r="A27" s="170"/>
      <c r="C27" s="71" t="s">
        <v>156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 t="s">
        <v>57</v>
      </c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98" t="s">
        <v>62</v>
      </c>
      <c r="AM27" s="98"/>
      <c r="AN27" s="98"/>
      <c r="AO27" s="98"/>
      <c r="AP27" s="98"/>
      <c r="AQ27" s="98"/>
      <c r="AR27" s="98"/>
      <c r="AS27" s="98"/>
      <c r="AT27" s="98"/>
      <c r="AV27" s="39" t="s">
        <v>320</v>
      </c>
      <c r="AW27" s="39" t="s">
        <v>1045</v>
      </c>
      <c r="AX27" s="26">
        <v>1550</v>
      </c>
      <c r="AY27" s="26">
        <v>2630</v>
      </c>
      <c r="AZ27" s="27">
        <v>10</v>
      </c>
      <c r="BA27" s="26" t="s">
        <v>905</v>
      </c>
      <c r="BB27" s="26">
        <v>25</v>
      </c>
      <c r="BD27" s="39"/>
    </row>
    <row r="28" spans="1:56" s="26" customFormat="1" ht="18" customHeight="1" x14ac:dyDescent="0.2">
      <c r="A28" s="170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11"/>
      <c r="AM28" s="111"/>
      <c r="AN28" s="111"/>
      <c r="AO28" s="111"/>
      <c r="AP28" s="111"/>
      <c r="AQ28" s="111"/>
      <c r="AR28" s="111"/>
      <c r="AS28" s="111"/>
      <c r="AT28" s="111"/>
      <c r="AV28" s="39" t="s">
        <v>356</v>
      </c>
      <c r="AW28" s="39" t="s">
        <v>850</v>
      </c>
      <c r="AX28" s="26">
        <v>1330</v>
      </c>
      <c r="AY28" s="26">
        <v>1130</v>
      </c>
      <c r="AZ28" s="27">
        <v>10</v>
      </c>
      <c r="BA28" s="26" t="s">
        <v>905</v>
      </c>
      <c r="BB28" s="26">
        <v>26</v>
      </c>
      <c r="BD28" s="39"/>
    </row>
    <row r="29" spans="1:56" s="26" customFormat="1" ht="12" customHeight="1" x14ac:dyDescent="0.2">
      <c r="A29" s="170"/>
      <c r="C29" s="71" t="s">
        <v>134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 t="s">
        <v>159</v>
      </c>
      <c r="T29" s="71"/>
      <c r="U29" s="71"/>
      <c r="V29" s="71"/>
      <c r="W29" s="71"/>
      <c r="X29" s="71"/>
      <c r="Y29" s="71"/>
      <c r="Z29" s="71"/>
      <c r="AA29" s="71" t="s">
        <v>140</v>
      </c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 t="s">
        <v>141</v>
      </c>
      <c r="AM29" s="71"/>
      <c r="AN29" s="71"/>
      <c r="AO29" s="71"/>
      <c r="AP29" s="71"/>
      <c r="AQ29" s="71"/>
      <c r="AR29" s="71"/>
      <c r="AS29" s="71"/>
      <c r="AT29" s="71"/>
      <c r="AV29" s="39" t="s">
        <v>357</v>
      </c>
      <c r="AW29" s="39" t="s">
        <v>852</v>
      </c>
      <c r="AX29" s="26">
        <v>1330</v>
      </c>
      <c r="AY29" s="26">
        <v>1890</v>
      </c>
      <c r="AZ29" s="27">
        <v>10</v>
      </c>
      <c r="BA29" s="26" t="s">
        <v>905</v>
      </c>
      <c r="BB29" s="26">
        <v>27</v>
      </c>
      <c r="BD29" s="39"/>
    </row>
    <row r="30" spans="1:56" s="26" customFormat="1" ht="17.45" customHeight="1" x14ac:dyDescent="0.2">
      <c r="A30" s="170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V30" s="39" t="s">
        <v>358</v>
      </c>
      <c r="AW30" s="39" t="s">
        <v>1046</v>
      </c>
      <c r="AX30" s="26">
        <v>1710</v>
      </c>
      <c r="AY30" s="26">
        <v>370</v>
      </c>
      <c r="AZ30" s="27">
        <v>10</v>
      </c>
      <c r="BA30" s="26" t="s">
        <v>905</v>
      </c>
      <c r="BB30" s="26">
        <v>28</v>
      </c>
      <c r="BD30" s="39"/>
    </row>
    <row r="31" spans="1:56" s="26" customFormat="1" ht="12" customHeight="1" x14ac:dyDescent="0.2">
      <c r="A31" s="170"/>
      <c r="C31" s="71" t="s">
        <v>137</v>
      </c>
      <c r="D31" s="71"/>
      <c r="E31" s="71"/>
      <c r="F31" s="71"/>
      <c r="G31" s="98" t="s">
        <v>136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 t="s">
        <v>157</v>
      </c>
      <c r="U31" s="98"/>
      <c r="V31" s="98"/>
      <c r="W31" s="98"/>
      <c r="X31" s="98"/>
      <c r="Y31" s="98"/>
      <c r="Z31" s="98"/>
      <c r="AA31" s="98" t="s">
        <v>158</v>
      </c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V31" s="39" t="s">
        <v>359</v>
      </c>
      <c r="AW31" s="39" t="s">
        <v>1047</v>
      </c>
      <c r="AX31" s="26">
        <v>1710</v>
      </c>
      <c r="AY31" s="26">
        <v>1130</v>
      </c>
      <c r="AZ31" s="27">
        <v>10</v>
      </c>
      <c r="BA31" s="26" t="s">
        <v>905</v>
      </c>
      <c r="BB31" s="26">
        <v>29</v>
      </c>
      <c r="BD31" s="39"/>
    </row>
    <row r="32" spans="1:56" s="26" customFormat="1" ht="18" customHeight="1" x14ac:dyDescent="0.25">
      <c r="A32" s="170"/>
      <c r="C32" s="109"/>
      <c r="D32" s="109"/>
      <c r="E32" s="109"/>
      <c r="F32" s="109"/>
      <c r="G32" s="163" t="s">
        <v>48</v>
      </c>
      <c r="H32" s="163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56" t="s">
        <v>48</v>
      </c>
      <c r="U32" s="109"/>
      <c r="V32" s="109"/>
      <c r="W32" s="109"/>
      <c r="X32" s="109"/>
      <c r="Y32" s="109"/>
      <c r="Z32" s="109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V32" s="39" t="s">
        <v>360</v>
      </c>
      <c r="AW32" s="39" t="s">
        <v>1048</v>
      </c>
      <c r="AX32" s="26">
        <v>1710</v>
      </c>
      <c r="AY32" s="26">
        <v>1890</v>
      </c>
      <c r="AZ32" s="27">
        <v>10</v>
      </c>
      <c r="BA32" s="26" t="s">
        <v>905</v>
      </c>
      <c r="BB32" s="26">
        <v>30</v>
      </c>
      <c r="BD32" s="39"/>
    </row>
    <row r="33" spans="1:56" s="26" customFormat="1" x14ac:dyDescent="0.2">
      <c r="A33" s="170"/>
      <c r="C33" s="167" t="s">
        <v>138</v>
      </c>
      <c r="D33" s="167"/>
      <c r="E33" s="167"/>
      <c r="F33" s="167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V33" s="39" t="s">
        <v>361</v>
      </c>
      <c r="AW33" s="39" t="s">
        <v>1049</v>
      </c>
      <c r="AX33" s="26">
        <v>1080</v>
      </c>
      <c r="AY33" s="26">
        <v>280</v>
      </c>
      <c r="AZ33" s="27">
        <v>10</v>
      </c>
      <c r="BA33" s="26" t="s">
        <v>905</v>
      </c>
      <c r="BB33" s="26">
        <v>31</v>
      </c>
      <c r="BD33" s="39"/>
    </row>
    <row r="34" spans="1:56" s="26" customFormat="1" ht="16.899999999999999" customHeight="1" x14ac:dyDescent="0.2">
      <c r="A34" s="170"/>
      <c r="C34" s="167"/>
      <c r="D34" s="167"/>
      <c r="E34" s="167"/>
      <c r="F34" s="167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V34" s="39" t="s">
        <v>367</v>
      </c>
      <c r="AW34" s="39" t="s">
        <v>1050</v>
      </c>
      <c r="AX34" s="26">
        <v>1080</v>
      </c>
      <c r="AY34" s="26">
        <v>1050</v>
      </c>
      <c r="AZ34" s="27">
        <v>10</v>
      </c>
      <c r="BA34" s="26" t="s">
        <v>905</v>
      </c>
      <c r="BB34" s="26">
        <v>32</v>
      </c>
      <c r="BD34" s="39"/>
    </row>
    <row r="35" spans="1:56" s="26" customFormat="1" ht="30.6" customHeight="1" x14ac:dyDescent="0.2">
      <c r="A35" s="170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V35" s="39" t="s">
        <v>368</v>
      </c>
      <c r="AW35" s="39" t="s">
        <v>1051</v>
      </c>
      <c r="AX35" s="26">
        <v>1080</v>
      </c>
      <c r="AY35" s="26">
        <v>1810</v>
      </c>
      <c r="AZ35" s="27">
        <v>10</v>
      </c>
      <c r="BA35" s="26" t="s">
        <v>905</v>
      </c>
      <c r="BB35" s="26">
        <v>33</v>
      </c>
      <c r="BD35" s="39"/>
    </row>
    <row r="36" spans="1:56" s="26" customFormat="1" ht="12.6" customHeight="1" x14ac:dyDescent="0.2">
      <c r="A36" s="170"/>
      <c r="C36" s="149" t="s">
        <v>155</v>
      </c>
      <c r="D36" s="149"/>
      <c r="E36" s="14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V36" s="39" t="s">
        <v>371</v>
      </c>
      <c r="AW36" s="39" t="s">
        <v>1052</v>
      </c>
      <c r="AX36" s="26">
        <v>1530</v>
      </c>
      <c r="AY36" s="26">
        <v>850</v>
      </c>
      <c r="AZ36" s="27">
        <v>10</v>
      </c>
      <c r="BA36" s="26" t="s">
        <v>905</v>
      </c>
      <c r="BB36" s="26">
        <v>34</v>
      </c>
      <c r="BD36" s="39"/>
    </row>
    <row r="37" spans="1:56" s="26" customFormat="1" ht="17.45" customHeight="1" x14ac:dyDescent="0.2">
      <c r="A37" s="170"/>
      <c r="C37" s="149"/>
      <c r="D37" s="149"/>
      <c r="E37" s="14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V37" s="39" t="s">
        <v>372</v>
      </c>
      <c r="AW37" s="39" t="s">
        <v>1053</v>
      </c>
      <c r="AX37" s="26">
        <v>1530</v>
      </c>
      <c r="AY37" s="26">
        <v>1610</v>
      </c>
      <c r="AZ37" s="27">
        <v>10</v>
      </c>
      <c r="BA37" s="26" t="s">
        <v>905</v>
      </c>
      <c r="BB37" s="26">
        <v>35</v>
      </c>
      <c r="BD37" s="39"/>
    </row>
    <row r="38" spans="1:56" s="26" customFormat="1" ht="14.45" customHeight="1" x14ac:dyDescent="0.2">
      <c r="A38" s="170"/>
      <c r="C38" s="149" t="s">
        <v>925</v>
      </c>
      <c r="D38" s="149"/>
      <c r="E38" s="149"/>
      <c r="F38" s="71" t="s">
        <v>145</v>
      </c>
      <c r="G38" s="71"/>
      <c r="H38" s="174"/>
      <c r="I38" s="174"/>
      <c r="J38" s="71" t="s">
        <v>147</v>
      </c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171"/>
      <c r="V38" s="171"/>
      <c r="W38" s="171"/>
      <c r="X38" s="171"/>
      <c r="Y38" s="171"/>
      <c r="Z38" s="171"/>
      <c r="AA38" s="174"/>
      <c r="AB38" s="174"/>
      <c r="AC38" s="166" t="s">
        <v>68</v>
      </c>
      <c r="AD38" s="166"/>
      <c r="AE38" s="166"/>
      <c r="AF38" s="166"/>
      <c r="AG38" s="166"/>
      <c r="AH38" s="174"/>
      <c r="AI38" s="177" t="s">
        <v>29</v>
      </c>
      <c r="AJ38" s="177"/>
      <c r="AK38" s="177"/>
      <c r="AL38" s="73"/>
      <c r="AM38" s="73"/>
      <c r="AN38" s="73"/>
      <c r="AO38" s="73"/>
      <c r="AP38" s="73"/>
      <c r="AQ38" s="73"/>
      <c r="AR38" s="73"/>
      <c r="AS38" s="73"/>
      <c r="AT38" s="73"/>
      <c r="AV38" s="39" t="s">
        <v>373</v>
      </c>
      <c r="AW38" s="39" t="s">
        <v>1054</v>
      </c>
      <c r="AX38" s="26">
        <v>1530</v>
      </c>
      <c r="AY38" s="26">
        <v>2370</v>
      </c>
      <c r="AZ38" s="27">
        <v>10</v>
      </c>
      <c r="BA38" s="26" t="s">
        <v>905</v>
      </c>
      <c r="BB38" s="26">
        <v>36</v>
      </c>
      <c r="BD38" s="39"/>
    </row>
    <row r="39" spans="1:56" s="26" customFormat="1" ht="3" customHeight="1" x14ac:dyDescent="0.2">
      <c r="A39" s="170"/>
      <c r="C39" s="149"/>
      <c r="D39" s="149"/>
      <c r="E39" s="149"/>
      <c r="F39" s="71"/>
      <c r="G39" s="71"/>
      <c r="H39" s="74"/>
      <c r="I39" s="74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171"/>
      <c r="V39" s="171"/>
      <c r="W39" s="171"/>
      <c r="X39" s="171"/>
      <c r="Y39" s="171"/>
      <c r="Z39" s="171"/>
      <c r="AC39" s="166"/>
      <c r="AD39" s="166"/>
      <c r="AE39" s="166"/>
      <c r="AF39" s="166"/>
      <c r="AG39" s="166"/>
      <c r="AH39" s="174"/>
      <c r="AI39" s="177"/>
      <c r="AJ39" s="177"/>
      <c r="AK39" s="177"/>
      <c r="AL39" s="73"/>
      <c r="AM39" s="73"/>
      <c r="AN39" s="73"/>
      <c r="AO39" s="73"/>
      <c r="AP39" s="73"/>
      <c r="AQ39" s="73"/>
      <c r="AR39" s="73"/>
      <c r="AS39" s="73"/>
      <c r="AT39" s="73"/>
      <c r="AV39" s="39" t="s">
        <v>395</v>
      </c>
      <c r="AW39" s="39" t="s">
        <v>1055</v>
      </c>
      <c r="AX39" s="26">
        <v>410</v>
      </c>
      <c r="AY39" s="26">
        <v>2670</v>
      </c>
      <c r="AZ39" s="27">
        <v>10</v>
      </c>
      <c r="BA39" s="26" t="s">
        <v>905</v>
      </c>
      <c r="BB39" s="26">
        <v>37</v>
      </c>
      <c r="BD39" s="39"/>
    </row>
    <row r="40" spans="1:56" s="26" customFormat="1" x14ac:dyDescent="0.2">
      <c r="A40" s="170"/>
      <c r="C40" s="149"/>
      <c r="D40" s="149"/>
      <c r="E40" s="149"/>
      <c r="F40" s="71" t="s">
        <v>146</v>
      </c>
      <c r="G40" s="71"/>
      <c r="H40" s="174"/>
      <c r="I40" s="174"/>
      <c r="J40" s="78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76"/>
      <c r="V40" s="76"/>
      <c r="W40" s="76"/>
      <c r="X40" s="76"/>
      <c r="Y40" s="76"/>
      <c r="Z40" s="76"/>
      <c r="AA40" s="174"/>
      <c r="AB40" s="174"/>
      <c r="AC40" s="166"/>
      <c r="AD40" s="166"/>
      <c r="AE40" s="166"/>
      <c r="AF40" s="166"/>
      <c r="AG40" s="166"/>
      <c r="AI40" s="177"/>
      <c r="AJ40" s="177"/>
      <c r="AK40" s="177"/>
      <c r="AL40" s="73"/>
      <c r="AM40" s="73"/>
      <c r="AN40" s="73"/>
      <c r="AO40" s="73"/>
      <c r="AP40" s="73"/>
      <c r="AQ40" s="73"/>
      <c r="AR40" s="73"/>
      <c r="AS40" s="73"/>
      <c r="AT40" s="73"/>
      <c r="AV40" s="39" t="s">
        <v>396</v>
      </c>
      <c r="AW40" s="39" t="s">
        <v>1056</v>
      </c>
      <c r="AX40" s="26">
        <v>1660</v>
      </c>
      <c r="AY40" s="26">
        <v>2670</v>
      </c>
      <c r="AZ40" s="27">
        <v>10</v>
      </c>
      <c r="BA40" s="26" t="s">
        <v>905</v>
      </c>
      <c r="BB40" s="26">
        <v>38</v>
      </c>
      <c r="BD40" s="39"/>
    </row>
    <row r="41" spans="1:56" s="26" customFormat="1" ht="15" customHeight="1" x14ac:dyDescent="0.2">
      <c r="A41" s="170"/>
      <c r="C41" s="179" t="s">
        <v>924</v>
      </c>
      <c r="D41" s="179"/>
      <c r="E41" s="179"/>
      <c r="F41" s="178" t="s">
        <v>149</v>
      </c>
      <c r="G41" s="178"/>
      <c r="H41" s="178"/>
      <c r="I41" s="178"/>
      <c r="J41" s="178"/>
      <c r="K41" s="178"/>
      <c r="L41" s="178"/>
      <c r="M41" s="178"/>
      <c r="N41" s="165"/>
      <c r="O41" s="165"/>
      <c r="P41" s="76" t="s">
        <v>154</v>
      </c>
      <c r="Q41" s="76"/>
      <c r="R41" s="76"/>
      <c r="S41" s="76"/>
      <c r="T41" s="76"/>
      <c r="U41" s="66"/>
      <c r="V41" s="76" t="s">
        <v>153</v>
      </c>
      <c r="W41" s="76"/>
      <c r="X41" s="66"/>
      <c r="Y41" s="76" t="s">
        <v>150</v>
      </c>
      <c r="Z41" s="76"/>
      <c r="AA41" s="76"/>
      <c r="AB41" s="76"/>
      <c r="AC41" s="76"/>
      <c r="AD41" s="76" t="s">
        <v>151</v>
      </c>
      <c r="AE41" s="76"/>
      <c r="AF41" s="76"/>
      <c r="AG41" s="76"/>
      <c r="AH41" s="76"/>
      <c r="AI41" s="76"/>
      <c r="AJ41" s="66"/>
      <c r="AK41" s="76" t="s">
        <v>152</v>
      </c>
      <c r="AL41" s="76"/>
      <c r="AM41" s="66"/>
      <c r="AO41" s="76" t="s">
        <v>148</v>
      </c>
      <c r="AP41" s="76"/>
      <c r="AQ41" s="76"/>
      <c r="AR41" s="76"/>
      <c r="AS41" s="66"/>
      <c r="AV41" s="39" t="s">
        <v>398</v>
      </c>
      <c r="AW41" s="39" t="s">
        <v>1057</v>
      </c>
      <c r="AX41" s="26">
        <v>1060</v>
      </c>
      <c r="AY41" s="26">
        <v>2670</v>
      </c>
      <c r="AZ41" s="27">
        <v>10</v>
      </c>
      <c r="BA41" s="26" t="s">
        <v>905</v>
      </c>
      <c r="BB41" s="26">
        <v>39</v>
      </c>
      <c r="BD41" s="39"/>
    </row>
    <row r="42" spans="1:56" s="26" customFormat="1" ht="12" customHeight="1" x14ac:dyDescent="0.2">
      <c r="A42" s="170"/>
      <c r="C42" s="179" t="s">
        <v>144</v>
      </c>
      <c r="D42" s="179"/>
      <c r="E42" s="17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V42" s="39" t="s">
        <v>399</v>
      </c>
      <c r="AW42" s="39" t="s">
        <v>1058</v>
      </c>
      <c r="AX42" s="26">
        <v>600</v>
      </c>
      <c r="AY42" s="26">
        <v>800</v>
      </c>
      <c r="AZ42" s="27">
        <v>10</v>
      </c>
      <c r="BA42" s="26" t="s">
        <v>905</v>
      </c>
      <c r="BB42" s="26">
        <v>40</v>
      </c>
      <c r="BD42" s="39"/>
    </row>
    <row r="43" spans="1:56" s="26" customFormat="1" ht="17.45" customHeight="1" x14ac:dyDescent="0.2">
      <c r="A43" s="170"/>
      <c r="C43" s="179"/>
      <c r="D43" s="179"/>
      <c r="E43" s="17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V43" s="39" t="s">
        <v>400</v>
      </c>
      <c r="AW43" s="39" t="s">
        <v>1059</v>
      </c>
      <c r="AX43" s="26">
        <v>600</v>
      </c>
      <c r="AY43" s="26">
        <v>1560</v>
      </c>
      <c r="AZ43" s="27">
        <v>10</v>
      </c>
      <c r="BA43" s="26" t="s">
        <v>905</v>
      </c>
      <c r="BB43" s="26">
        <v>41</v>
      </c>
      <c r="BD43" s="39"/>
    </row>
    <row r="44" spans="1:56" s="26" customFormat="1" ht="15.6" customHeight="1" x14ac:dyDescent="0.2">
      <c r="A44" s="170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V44" s="39" t="s">
        <v>401</v>
      </c>
      <c r="AW44" s="39" t="s">
        <v>1060</v>
      </c>
      <c r="AX44" s="26">
        <v>600</v>
      </c>
      <c r="AY44" s="26">
        <v>2330</v>
      </c>
      <c r="AZ44" s="27">
        <v>10</v>
      </c>
      <c r="BA44" s="26" t="s">
        <v>905</v>
      </c>
      <c r="BB44" s="26">
        <v>42</v>
      </c>
      <c r="BD44" s="39"/>
    </row>
    <row r="45" spans="1:56" s="26" customFormat="1" ht="12.6" customHeight="1" x14ac:dyDescent="0.2">
      <c r="A45" s="170"/>
      <c r="C45" s="71" t="s">
        <v>168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 t="s">
        <v>57</v>
      </c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 t="s">
        <v>62</v>
      </c>
      <c r="AM45" s="71"/>
      <c r="AN45" s="71"/>
      <c r="AO45" s="71"/>
      <c r="AP45" s="71"/>
      <c r="AQ45" s="71"/>
      <c r="AR45" s="71"/>
      <c r="AS45" s="71"/>
      <c r="AT45" s="71"/>
      <c r="AV45" s="39" t="s">
        <v>414</v>
      </c>
      <c r="AW45" s="39" t="s">
        <v>1061</v>
      </c>
      <c r="AX45" s="26">
        <v>270</v>
      </c>
      <c r="AY45" s="26">
        <v>540</v>
      </c>
      <c r="AZ45" s="27">
        <v>10</v>
      </c>
      <c r="BA45" s="26" t="s">
        <v>905</v>
      </c>
      <c r="BB45" s="26">
        <v>43</v>
      </c>
      <c r="BD45" s="39"/>
    </row>
    <row r="46" spans="1:56" s="26" customFormat="1" ht="17.45" customHeight="1" x14ac:dyDescent="0.2">
      <c r="A46" s="170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73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73"/>
      <c r="AM46" s="109"/>
      <c r="AN46" s="109"/>
      <c r="AO46" s="109"/>
      <c r="AP46" s="109"/>
      <c r="AQ46" s="109"/>
      <c r="AR46" s="109"/>
      <c r="AS46" s="109"/>
      <c r="AT46" s="109"/>
      <c r="AV46" s="39" t="s">
        <v>415</v>
      </c>
      <c r="AW46" s="39" t="s">
        <v>695</v>
      </c>
      <c r="AX46" s="26">
        <v>270</v>
      </c>
      <c r="AY46" s="26">
        <v>620</v>
      </c>
      <c r="AZ46" s="27">
        <v>10</v>
      </c>
      <c r="BA46" s="26" t="s">
        <v>905</v>
      </c>
      <c r="BB46" s="26">
        <v>44</v>
      </c>
      <c r="BD46" s="39"/>
    </row>
    <row r="47" spans="1:56" s="26" customFormat="1" x14ac:dyDescent="0.2">
      <c r="A47" s="170"/>
      <c r="C47" s="71" t="s">
        <v>134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 t="s">
        <v>159</v>
      </c>
      <c r="T47" s="71"/>
      <c r="U47" s="71"/>
      <c r="V47" s="71"/>
      <c r="W47" s="71"/>
      <c r="X47" s="71"/>
      <c r="Y47" s="71"/>
      <c r="Z47" s="71"/>
      <c r="AA47" s="71" t="s">
        <v>140</v>
      </c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 t="s">
        <v>141</v>
      </c>
      <c r="AM47" s="71"/>
      <c r="AN47" s="71"/>
      <c r="AO47" s="71"/>
      <c r="AP47" s="71"/>
      <c r="AQ47" s="71"/>
      <c r="AR47" s="71"/>
      <c r="AS47" s="71"/>
      <c r="AT47" s="71"/>
      <c r="AV47" s="39" t="s">
        <v>416</v>
      </c>
      <c r="AW47" s="39" t="s">
        <v>1062</v>
      </c>
      <c r="AX47" s="26">
        <v>270</v>
      </c>
      <c r="AY47" s="26">
        <v>1300</v>
      </c>
      <c r="AZ47" s="27">
        <v>10</v>
      </c>
      <c r="BA47" s="26" t="s">
        <v>905</v>
      </c>
      <c r="BB47" s="26">
        <v>45</v>
      </c>
      <c r="BD47" s="39"/>
    </row>
    <row r="48" spans="1:56" s="26" customFormat="1" ht="16.149999999999999" customHeight="1" x14ac:dyDescent="0.2">
      <c r="A48" s="170"/>
      <c r="C48" s="73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73"/>
      <c r="T48" s="109"/>
      <c r="U48" s="109"/>
      <c r="V48" s="109"/>
      <c r="W48" s="109"/>
      <c r="X48" s="109"/>
      <c r="Y48" s="109"/>
      <c r="Z48" s="109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V48" s="39" t="s">
        <v>417</v>
      </c>
      <c r="AW48" s="39" t="s">
        <v>1063</v>
      </c>
      <c r="AX48" s="26">
        <v>270</v>
      </c>
      <c r="AY48" s="26">
        <v>1380</v>
      </c>
      <c r="AZ48" s="27">
        <v>10</v>
      </c>
      <c r="BA48" s="26" t="s">
        <v>905</v>
      </c>
      <c r="BB48" s="26">
        <v>46</v>
      </c>
      <c r="BD48" s="39"/>
    </row>
    <row r="49" spans="1:56" s="26" customFormat="1" ht="12.6" customHeight="1" x14ac:dyDescent="0.2">
      <c r="A49" s="170"/>
      <c r="C49" s="71" t="s">
        <v>137</v>
      </c>
      <c r="D49" s="71"/>
      <c r="E49" s="71"/>
      <c r="F49" s="71"/>
      <c r="G49" s="71" t="s">
        <v>136</v>
      </c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 t="s">
        <v>161</v>
      </c>
      <c r="U49" s="71"/>
      <c r="V49" s="71"/>
      <c r="W49" s="71"/>
      <c r="X49" s="71"/>
      <c r="Y49" s="71"/>
      <c r="Z49" s="71"/>
      <c r="AA49" s="71" t="s">
        <v>160</v>
      </c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V49" s="39" t="s">
        <v>418</v>
      </c>
      <c r="AW49" s="39" t="s">
        <v>1064</v>
      </c>
      <c r="AX49" s="26">
        <v>270</v>
      </c>
      <c r="AY49" s="26">
        <v>2060</v>
      </c>
      <c r="AZ49" s="27">
        <v>10</v>
      </c>
      <c r="BA49" s="26" t="s">
        <v>905</v>
      </c>
      <c r="BB49" s="26">
        <v>47</v>
      </c>
      <c r="BD49" s="39"/>
    </row>
    <row r="50" spans="1:56" s="26" customFormat="1" ht="18" customHeight="1" x14ac:dyDescent="0.25">
      <c r="A50" s="170"/>
      <c r="C50" s="109"/>
      <c r="D50" s="109"/>
      <c r="E50" s="109"/>
      <c r="F50" s="109"/>
      <c r="G50" s="163" t="s">
        <v>48</v>
      </c>
      <c r="H50" s="163"/>
      <c r="I50" s="73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56" t="s">
        <v>48</v>
      </c>
      <c r="U50" s="73"/>
      <c r="V50" s="109"/>
      <c r="W50" s="109"/>
      <c r="X50" s="109"/>
      <c r="Y50" s="109"/>
      <c r="Z50" s="109"/>
      <c r="AA50" s="73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V50" s="39" t="s">
        <v>419</v>
      </c>
      <c r="AW50" s="39" t="s">
        <v>1065</v>
      </c>
      <c r="AX50" s="26">
        <v>270</v>
      </c>
      <c r="AY50" s="26">
        <v>2140</v>
      </c>
      <c r="AZ50" s="27">
        <v>10</v>
      </c>
      <c r="BA50" s="26" t="s">
        <v>905</v>
      </c>
      <c r="BB50" s="26">
        <v>48</v>
      </c>
      <c r="BD50" s="39"/>
    </row>
    <row r="51" spans="1:56" s="26" customFormat="1" ht="11.45" customHeight="1" x14ac:dyDescent="0.2">
      <c r="A51" s="170"/>
      <c r="C51" s="167" t="s">
        <v>138</v>
      </c>
      <c r="D51" s="167"/>
      <c r="E51" s="167"/>
      <c r="F51" s="167"/>
      <c r="G51" s="78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V51" s="39" t="s">
        <v>433</v>
      </c>
      <c r="AW51" s="39" t="s">
        <v>864</v>
      </c>
      <c r="AX51" s="26">
        <v>600</v>
      </c>
      <c r="AY51" s="26">
        <v>760</v>
      </c>
      <c r="AZ51" s="27">
        <v>10</v>
      </c>
      <c r="BA51" s="26" t="s">
        <v>905</v>
      </c>
      <c r="BB51" s="26">
        <v>49</v>
      </c>
      <c r="BD51" s="39"/>
    </row>
    <row r="52" spans="1:56" s="26" customFormat="1" ht="18" customHeight="1" x14ac:dyDescent="0.2">
      <c r="A52" s="170"/>
      <c r="C52" s="167"/>
      <c r="D52" s="167"/>
      <c r="E52" s="167"/>
      <c r="F52" s="167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V52" s="39" t="s">
        <v>434</v>
      </c>
      <c r="AW52" s="39" t="s">
        <v>865</v>
      </c>
      <c r="AX52" s="26">
        <v>600</v>
      </c>
      <c r="AY52" s="26">
        <v>1520</v>
      </c>
      <c r="AZ52" s="27">
        <v>10</v>
      </c>
      <c r="BA52" s="26" t="s">
        <v>905</v>
      </c>
      <c r="BB52" s="26">
        <v>50</v>
      </c>
      <c r="BD52" s="39"/>
    </row>
    <row r="53" spans="1:56" s="26" customFormat="1" x14ac:dyDescent="0.2">
      <c r="A53" s="170"/>
      <c r="C53" s="168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V53" s="39" t="s">
        <v>435</v>
      </c>
      <c r="AW53" s="39" t="s">
        <v>866</v>
      </c>
      <c r="AX53" s="26">
        <v>600</v>
      </c>
      <c r="AY53" s="26">
        <v>2290</v>
      </c>
      <c r="AZ53" s="27">
        <v>10</v>
      </c>
      <c r="BA53" s="26" t="s">
        <v>905</v>
      </c>
      <c r="BB53" s="26">
        <v>51</v>
      </c>
      <c r="BD53" s="39"/>
    </row>
    <row r="54" spans="1:56" s="26" customFormat="1" ht="17.45" customHeight="1" x14ac:dyDescent="0.2">
      <c r="A54" s="170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V54" s="39" t="s">
        <v>439</v>
      </c>
      <c r="AW54" s="39" t="s">
        <v>848</v>
      </c>
      <c r="AX54" s="26">
        <v>1330</v>
      </c>
      <c r="AY54" s="26">
        <v>370</v>
      </c>
      <c r="AZ54" s="27">
        <v>10</v>
      </c>
      <c r="BA54" s="26" t="s">
        <v>905</v>
      </c>
      <c r="BB54" s="26">
        <v>52</v>
      </c>
      <c r="BD54" s="39"/>
    </row>
    <row r="55" spans="1:56" s="26" customFormat="1" ht="17.45" customHeight="1" x14ac:dyDescent="0.2">
      <c r="A55" s="170"/>
      <c r="C55" s="149" t="s">
        <v>926</v>
      </c>
      <c r="D55" s="149"/>
      <c r="E55" s="149"/>
      <c r="F55" s="73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V55" s="39" t="s">
        <v>451</v>
      </c>
      <c r="AW55" s="39" t="s">
        <v>861</v>
      </c>
      <c r="AX55" s="26">
        <v>270</v>
      </c>
      <c r="AY55" s="26">
        <v>370</v>
      </c>
      <c r="AZ55" s="27">
        <v>10</v>
      </c>
      <c r="BA55" s="26" t="s">
        <v>905</v>
      </c>
      <c r="BB55" s="26">
        <v>53</v>
      </c>
      <c r="BD55" s="39"/>
    </row>
    <row r="56" spans="1:56" s="26" customFormat="1" ht="12.6" customHeight="1" x14ac:dyDescent="0.2">
      <c r="A56" s="170"/>
      <c r="C56" s="149"/>
      <c r="D56" s="149"/>
      <c r="E56" s="14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V56" s="39" t="s">
        <v>452</v>
      </c>
      <c r="AW56" s="39" t="s">
        <v>760</v>
      </c>
      <c r="AX56" s="26">
        <v>270</v>
      </c>
      <c r="AY56" s="26">
        <v>1130</v>
      </c>
      <c r="AZ56" s="27">
        <v>10</v>
      </c>
      <c r="BA56" s="26" t="s">
        <v>905</v>
      </c>
      <c r="BB56" s="26">
        <v>54</v>
      </c>
      <c r="BD56" s="39"/>
    </row>
    <row r="57" spans="1:56" s="26" customFormat="1" ht="13.9" customHeight="1" x14ac:dyDescent="0.2">
      <c r="A57" s="170"/>
      <c r="C57" s="149" t="s">
        <v>925</v>
      </c>
      <c r="D57" s="149"/>
      <c r="E57" s="149"/>
      <c r="F57" s="71" t="s">
        <v>145</v>
      </c>
      <c r="G57" s="71"/>
      <c r="H57" s="174"/>
      <c r="I57" s="174"/>
      <c r="J57" s="71" t="s">
        <v>147</v>
      </c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175"/>
      <c r="V57" s="175"/>
      <c r="W57" s="175"/>
      <c r="X57" s="175"/>
      <c r="Y57" s="175"/>
      <c r="Z57" s="175"/>
      <c r="AA57" s="172"/>
      <c r="AB57" s="172"/>
      <c r="AC57" s="166" t="s">
        <v>68</v>
      </c>
      <c r="AD57" s="166"/>
      <c r="AE57" s="166"/>
      <c r="AF57" s="166"/>
      <c r="AG57" s="166"/>
      <c r="AH57" s="172"/>
      <c r="AI57" s="162" t="s">
        <v>29</v>
      </c>
      <c r="AJ57" s="162"/>
      <c r="AK57" s="162"/>
      <c r="AL57" s="79"/>
      <c r="AM57" s="79"/>
      <c r="AN57" s="79"/>
      <c r="AO57" s="79"/>
      <c r="AP57" s="79"/>
      <c r="AQ57" s="79"/>
      <c r="AR57" s="79"/>
      <c r="AS57" s="79"/>
      <c r="AT57" s="79"/>
      <c r="AV57" s="39" t="s">
        <v>453</v>
      </c>
      <c r="AW57" s="39" t="s">
        <v>748</v>
      </c>
      <c r="AX57" s="26">
        <v>270</v>
      </c>
      <c r="AY57" s="26">
        <v>1890</v>
      </c>
      <c r="AZ57" s="27">
        <v>10</v>
      </c>
      <c r="BA57" s="26" t="s">
        <v>905</v>
      </c>
      <c r="BB57" s="26">
        <v>55</v>
      </c>
      <c r="BD57" s="39"/>
    </row>
    <row r="58" spans="1:56" s="26" customFormat="1" ht="3" customHeight="1" x14ac:dyDescent="0.2">
      <c r="A58" s="170"/>
      <c r="C58" s="149"/>
      <c r="D58" s="149"/>
      <c r="E58" s="149"/>
      <c r="F58" s="71"/>
      <c r="G58" s="71"/>
      <c r="H58" s="74"/>
      <c r="I58" s="74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175"/>
      <c r="V58" s="175"/>
      <c r="W58" s="175"/>
      <c r="X58" s="175"/>
      <c r="Y58" s="175"/>
      <c r="Z58" s="175"/>
      <c r="AC58" s="166"/>
      <c r="AD58" s="166"/>
      <c r="AE58" s="166"/>
      <c r="AF58" s="166"/>
      <c r="AG58" s="166"/>
      <c r="AH58" s="172"/>
      <c r="AI58" s="162"/>
      <c r="AJ58" s="162"/>
      <c r="AK58" s="162"/>
      <c r="AL58" s="79"/>
      <c r="AM58" s="79"/>
      <c r="AN58" s="79"/>
      <c r="AO58" s="79"/>
      <c r="AP58" s="79"/>
      <c r="AQ58" s="79"/>
      <c r="AR58" s="79"/>
      <c r="AS58" s="79"/>
      <c r="AT58" s="79"/>
      <c r="AV58" s="39" t="s">
        <v>456</v>
      </c>
      <c r="AW58" s="39" t="s">
        <v>1066</v>
      </c>
      <c r="AX58" s="26">
        <v>270</v>
      </c>
      <c r="AY58" s="26">
        <v>710</v>
      </c>
      <c r="AZ58" s="27">
        <v>10</v>
      </c>
      <c r="BA58" s="26" t="s">
        <v>905</v>
      </c>
      <c r="BB58" s="26">
        <v>56</v>
      </c>
      <c r="BD58" s="39"/>
    </row>
    <row r="59" spans="1:56" s="26" customFormat="1" x14ac:dyDescent="0.2">
      <c r="A59" s="170"/>
      <c r="C59" s="149"/>
      <c r="D59" s="149"/>
      <c r="E59" s="149"/>
      <c r="F59" s="71" t="s">
        <v>146</v>
      </c>
      <c r="G59" s="71"/>
      <c r="H59" s="172"/>
      <c r="I59" s="172"/>
      <c r="J59" s="78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71"/>
      <c r="V59" s="171"/>
      <c r="W59" s="171"/>
      <c r="X59" s="171"/>
      <c r="Y59" s="171"/>
      <c r="Z59" s="171"/>
      <c r="AA59" s="172"/>
      <c r="AB59" s="172"/>
      <c r="AC59" s="166"/>
      <c r="AD59" s="166"/>
      <c r="AE59" s="166"/>
      <c r="AF59" s="166"/>
      <c r="AG59" s="166"/>
      <c r="AI59" s="162"/>
      <c r="AJ59" s="162"/>
      <c r="AK59" s="162"/>
      <c r="AL59" s="79"/>
      <c r="AM59" s="79"/>
      <c r="AN59" s="79"/>
      <c r="AO59" s="79"/>
      <c r="AP59" s="79"/>
      <c r="AQ59" s="79"/>
      <c r="AR59" s="79"/>
      <c r="AS59" s="79"/>
      <c r="AT59" s="79"/>
      <c r="AV59" s="39" t="s">
        <v>457</v>
      </c>
      <c r="AW59" s="39" t="s">
        <v>1067</v>
      </c>
      <c r="AX59" s="26">
        <v>270</v>
      </c>
      <c r="AY59" s="26">
        <v>1460</v>
      </c>
      <c r="AZ59" s="27">
        <v>10</v>
      </c>
      <c r="BA59" s="26" t="s">
        <v>905</v>
      </c>
      <c r="BB59" s="26">
        <v>57</v>
      </c>
      <c r="BD59" s="39"/>
    </row>
    <row r="60" spans="1:56" s="26" customFormat="1" ht="15.6" customHeight="1" x14ac:dyDescent="0.2">
      <c r="A60" s="170"/>
      <c r="C60" s="162" t="s">
        <v>924</v>
      </c>
      <c r="D60" s="162"/>
      <c r="E60" s="162"/>
      <c r="F60" s="83" t="s">
        <v>149</v>
      </c>
      <c r="G60" s="83"/>
      <c r="H60" s="83"/>
      <c r="I60" s="83"/>
      <c r="J60" s="83"/>
      <c r="K60" s="83"/>
      <c r="L60" s="83"/>
      <c r="M60" s="83"/>
      <c r="N60" s="165"/>
      <c r="O60" s="165"/>
      <c r="P60" s="85" t="s">
        <v>154</v>
      </c>
      <c r="Q60" s="85"/>
      <c r="R60" s="85"/>
      <c r="S60" s="85"/>
      <c r="T60" s="85"/>
      <c r="U60" s="66"/>
      <c r="V60" s="85" t="s">
        <v>153</v>
      </c>
      <c r="W60" s="85"/>
      <c r="X60" s="66"/>
      <c r="Y60" s="85" t="s">
        <v>150</v>
      </c>
      <c r="Z60" s="85"/>
      <c r="AA60" s="85"/>
      <c r="AB60" s="85"/>
      <c r="AC60" s="85"/>
      <c r="AD60" s="85" t="s">
        <v>151</v>
      </c>
      <c r="AE60" s="85"/>
      <c r="AF60" s="85"/>
      <c r="AG60" s="85"/>
      <c r="AH60" s="85"/>
      <c r="AI60" s="85"/>
      <c r="AJ60" s="66"/>
      <c r="AK60" s="85" t="s">
        <v>152</v>
      </c>
      <c r="AL60" s="85"/>
      <c r="AM60" s="66"/>
      <c r="AN60" s="85" t="s">
        <v>148</v>
      </c>
      <c r="AO60" s="85"/>
      <c r="AP60" s="85"/>
      <c r="AQ60" s="85"/>
      <c r="AR60" s="85"/>
      <c r="AS60" s="66"/>
      <c r="AV60" s="39" t="s">
        <v>458</v>
      </c>
      <c r="AW60" s="39" t="s">
        <v>1068</v>
      </c>
      <c r="AX60" s="26">
        <v>270</v>
      </c>
      <c r="AY60" s="26">
        <v>2230</v>
      </c>
      <c r="AZ60" s="27">
        <v>10</v>
      </c>
      <c r="BA60" s="26" t="s">
        <v>905</v>
      </c>
      <c r="BB60" s="26">
        <v>58</v>
      </c>
      <c r="BD60" s="39"/>
    </row>
    <row r="61" spans="1:56" s="26" customFormat="1" ht="12" customHeight="1" x14ac:dyDescent="0.2">
      <c r="A61" s="170"/>
      <c r="C61" s="162" t="s">
        <v>144</v>
      </c>
      <c r="D61" s="162"/>
      <c r="E61" s="162"/>
      <c r="F61" s="78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V61" s="39" t="s">
        <v>461</v>
      </c>
      <c r="AW61" s="39" t="s">
        <v>1069</v>
      </c>
      <c r="AX61" s="26">
        <v>980</v>
      </c>
      <c r="AY61" s="26">
        <v>850</v>
      </c>
      <c r="AZ61" s="27">
        <v>10</v>
      </c>
      <c r="BA61" s="26" t="s">
        <v>905</v>
      </c>
      <c r="BB61" s="26">
        <v>59</v>
      </c>
      <c r="BD61" s="39"/>
    </row>
    <row r="62" spans="1:56" s="26" customFormat="1" ht="17.45" customHeight="1" x14ac:dyDescent="0.2">
      <c r="A62" s="170"/>
      <c r="C62" s="162"/>
      <c r="D62" s="162"/>
      <c r="E62" s="162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V62" s="39" t="s">
        <v>462</v>
      </c>
      <c r="AW62" s="39" t="s">
        <v>1070</v>
      </c>
      <c r="AX62" s="26">
        <v>980</v>
      </c>
      <c r="AY62" s="26">
        <v>1610</v>
      </c>
      <c r="AZ62" s="27">
        <v>10</v>
      </c>
      <c r="BA62" s="26" t="s">
        <v>905</v>
      </c>
      <c r="BB62" s="26">
        <v>60</v>
      </c>
      <c r="BD62" s="39"/>
    </row>
    <row r="63" spans="1:56" s="26" customFormat="1" ht="15.6" customHeight="1" x14ac:dyDescent="0.2">
      <c r="A63" s="170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V63" s="39" t="s">
        <v>463</v>
      </c>
      <c r="AW63" s="39" t="s">
        <v>899</v>
      </c>
      <c r="AX63" s="26">
        <v>980</v>
      </c>
      <c r="AY63" s="26">
        <v>2370</v>
      </c>
      <c r="AZ63" s="27">
        <v>10</v>
      </c>
      <c r="BA63" s="26" t="s">
        <v>905</v>
      </c>
      <c r="BB63" s="26">
        <v>61</v>
      </c>
      <c r="BD63" s="39"/>
    </row>
    <row r="64" spans="1:56" s="26" customFormat="1" ht="14.45" customHeight="1" x14ac:dyDescent="0.2">
      <c r="A64" s="170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V64" s="39" t="s">
        <v>467</v>
      </c>
      <c r="AW64" s="39" t="s">
        <v>1071</v>
      </c>
      <c r="AX64" s="26">
        <v>1440</v>
      </c>
      <c r="AY64" s="26">
        <v>370</v>
      </c>
      <c r="AZ64" s="27">
        <v>10</v>
      </c>
      <c r="BA64" s="26" t="s">
        <v>905</v>
      </c>
      <c r="BB64" s="26">
        <v>62</v>
      </c>
      <c r="BD64" s="39"/>
    </row>
    <row r="65" spans="1:56" s="26" customFormat="1" ht="15.6" customHeight="1" x14ac:dyDescent="0.2">
      <c r="A65" s="170"/>
      <c r="C65" s="99" t="s">
        <v>162</v>
      </c>
      <c r="D65" s="99"/>
      <c r="E65" s="99"/>
      <c r="F65" s="99"/>
      <c r="G65" s="99"/>
      <c r="H65" s="99"/>
      <c r="I65" s="85" t="s">
        <v>8</v>
      </c>
      <c r="J65" s="85"/>
      <c r="K65" s="79"/>
      <c r="L65" s="130"/>
      <c r="M65" s="85" t="s">
        <v>9</v>
      </c>
      <c r="N65" s="85"/>
      <c r="O65" s="79"/>
      <c r="P65" s="130"/>
      <c r="Q65" s="74"/>
      <c r="R65" s="71" t="s">
        <v>164</v>
      </c>
      <c r="S65" s="71"/>
      <c r="T65" s="71"/>
      <c r="U65" s="71"/>
      <c r="V65" s="71"/>
      <c r="W65" s="71"/>
      <c r="X65" s="103" t="s">
        <v>165</v>
      </c>
      <c r="Y65" s="103"/>
      <c r="Z65" s="73"/>
      <c r="AA65" s="109"/>
      <c r="AB65" s="103" t="s">
        <v>53</v>
      </c>
      <c r="AC65" s="103"/>
      <c r="AD65" s="73"/>
      <c r="AE65" s="109"/>
      <c r="AF65" s="45"/>
      <c r="AG65" s="87" t="s">
        <v>166</v>
      </c>
      <c r="AH65" s="87"/>
      <c r="AI65" s="87"/>
      <c r="AJ65" s="87"/>
      <c r="AK65" s="87"/>
      <c r="AL65" s="87"/>
      <c r="AM65" s="87"/>
      <c r="AN65" s="87"/>
      <c r="AO65" s="57" t="s">
        <v>8</v>
      </c>
      <c r="AP65" s="173"/>
      <c r="AQ65" s="173"/>
      <c r="AR65" s="52" t="s">
        <v>9</v>
      </c>
      <c r="AS65" s="61"/>
      <c r="AT65" s="46"/>
      <c r="AV65" s="39" t="s">
        <v>468</v>
      </c>
      <c r="AW65" s="39" t="s">
        <v>1072</v>
      </c>
      <c r="AX65" s="26">
        <v>1440</v>
      </c>
      <c r="AY65" s="26">
        <v>1130</v>
      </c>
      <c r="AZ65" s="27">
        <v>10</v>
      </c>
      <c r="BA65" s="26" t="s">
        <v>905</v>
      </c>
      <c r="BB65" s="26">
        <v>63</v>
      </c>
      <c r="BD65" s="39"/>
    </row>
    <row r="66" spans="1:56" s="26" customFormat="1" ht="15" customHeight="1" x14ac:dyDescent="0.2">
      <c r="A66" s="170"/>
      <c r="C66" s="51" t="s">
        <v>163</v>
      </c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74"/>
      <c r="R66" s="83" t="s">
        <v>163</v>
      </c>
      <c r="S66" s="83"/>
      <c r="T66" s="73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83" t="s">
        <v>167</v>
      </c>
      <c r="AH66" s="83"/>
      <c r="AI66" s="83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V66" s="39" t="s">
        <v>469</v>
      </c>
      <c r="AW66" s="39" t="s">
        <v>1073</v>
      </c>
      <c r="AX66" s="26">
        <v>1440</v>
      </c>
      <c r="AY66" s="26">
        <v>1890</v>
      </c>
      <c r="AZ66" s="27">
        <v>10</v>
      </c>
      <c r="BA66" s="26" t="s">
        <v>905</v>
      </c>
      <c r="BB66" s="26">
        <v>64</v>
      </c>
      <c r="BD66" s="39"/>
    </row>
    <row r="67" spans="1:56" s="26" customFormat="1" ht="15" customHeight="1" x14ac:dyDescent="0.2">
      <c r="C67" s="51"/>
      <c r="D67" s="164"/>
      <c r="E67" s="164"/>
      <c r="F67" s="103" t="s">
        <v>1166</v>
      </c>
      <c r="G67" s="103"/>
      <c r="H67" s="103"/>
      <c r="I67" s="73"/>
      <c r="J67" s="109"/>
      <c r="K67" s="109"/>
      <c r="L67" s="156"/>
      <c r="M67" s="156"/>
      <c r="N67" s="156"/>
      <c r="O67" s="79"/>
      <c r="P67" s="130"/>
      <c r="Q67" s="74"/>
      <c r="R67" s="102" t="s">
        <v>170</v>
      </c>
      <c r="S67" s="102"/>
      <c r="T67" s="102"/>
      <c r="U67" s="102"/>
      <c r="V67" s="102"/>
      <c r="W67" s="73"/>
      <c r="X67" s="109"/>
      <c r="Y67" s="109"/>
      <c r="Z67" s="109"/>
      <c r="AA67" s="109"/>
      <c r="AB67" s="109"/>
      <c r="AC67" s="109"/>
      <c r="AD67" s="109"/>
      <c r="AE67" s="109"/>
      <c r="AF67" s="109"/>
      <c r="AG67" s="85" t="s">
        <v>169</v>
      </c>
      <c r="AH67" s="85"/>
      <c r="AI67" s="85"/>
      <c r="AJ67" s="85"/>
      <c r="AK67" s="85"/>
      <c r="AL67" s="79"/>
      <c r="AM67" s="79"/>
      <c r="AN67" s="79"/>
      <c r="AO67" s="79"/>
      <c r="AP67" s="79"/>
      <c r="AQ67" s="79"/>
      <c r="AR67" s="79"/>
      <c r="AS67" s="79"/>
      <c r="AT67" s="79"/>
      <c r="AV67" s="39" t="s">
        <v>470</v>
      </c>
      <c r="AW67" s="39" t="s">
        <v>1074</v>
      </c>
      <c r="AX67" s="26">
        <v>1810</v>
      </c>
      <c r="AY67" s="26">
        <v>370</v>
      </c>
      <c r="AZ67" s="27">
        <v>10</v>
      </c>
      <c r="BA67" s="26" t="s">
        <v>905</v>
      </c>
      <c r="BB67" s="26">
        <v>65</v>
      </c>
      <c r="BD67" s="39"/>
    </row>
    <row r="68" spans="1:56" s="26" customFormat="1" x14ac:dyDescent="0.2">
      <c r="A68" s="38"/>
      <c r="AV68" s="39" t="s">
        <v>471</v>
      </c>
      <c r="AW68" s="39" t="s">
        <v>723</v>
      </c>
      <c r="AX68" s="26">
        <v>1810</v>
      </c>
      <c r="AY68" s="26">
        <v>1130</v>
      </c>
      <c r="AZ68" s="27">
        <v>10</v>
      </c>
      <c r="BA68" s="26" t="s">
        <v>905</v>
      </c>
      <c r="BB68" s="26">
        <v>66</v>
      </c>
      <c r="BD68" s="39"/>
    </row>
    <row r="69" spans="1:56" s="26" customFormat="1" x14ac:dyDescent="0.2">
      <c r="A69" s="38"/>
      <c r="H69" s="68"/>
      <c r="AV69" s="39" t="s">
        <v>472</v>
      </c>
      <c r="AW69" s="39" t="s">
        <v>1075</v>
      </c>
      <c r="AX69" s="26">
        <v>1810</v>
      </c>
      <c r="AY69" s="26">
        <v>1890</v>
      </c>
      <c r="AZ69" s="27">
        <v>10</v>
      </c>
      <c r="BA69" s="26" t="s">
        <v>905</v>
      </c>
      <c r="BB69" s="26">
        <v>67</v>
      </c>
      <c r="BD69" s="39"/>
    </row>
    <row r="70" spans="1:56" s="26" customFormat="1" x14ac:dyDescent="0.2">
      <c r="A70" s="38"/>
      <c r="AV70" s="39" t="s">
        <v>476</v>
      </c>
      <c r="AW70" s="39" t="s">
        <v>1076</v>
      </c>
      <c r="AX70" s="26">
        <v>270</v>
      </c>
      <c r="AY70" s="26">
        <v>920</v>
      </c>
      <c r="AZ70" s="27">
        <v>10</v>
      </c>
      <c r="BA70" s="26" t="s">
        <v>905</v>
      </c>
      <c r="BB70" s="26">
        <v>68</v>
      </c>
      <c r="BD70" s="39"/>
    </row>
    <row r="71" spans="1:56" s="26" customFormat="1" x14ac:dyDescent="0.2">
      <c r="A71" s="38"/>
      <c r="AV71" s="39" t="s">
        <v>477</v>
      </c>
      <c r="AW71" s="39" t="s">
        <v>889</v>
      </c>
      <c r="AX71" s="26">
        <v>270</v>
      </c>
      <c r="AY71" s="26">
        <v>1680</v>
      </c>
      <c r="AZ71" s="27">
        <v>10</v>
      </c>
      <c r="BA71" s="26" t="s">
        <v>905</v>
      </c>
      <c r="BB71" s="26">
        <v>69</v>
      </c>
      <c r="BD71" s="39"/>
    </row>
    <row r="72" spans="1:56" s="26" customFormat="1" x14ac:dyDescent="0.2">
      <c r="A72" s="38"/>
      <c r="AV72" s="39" t="s">
        <v>478</v>
      </c>
      <c r="AW72" s="39" t="s">
        <v>1077</v>
      </c>
      <c r="AX72" s="26">
        <v>270</v>
      </c>
      <c r="AY72" s="26">
        <v>2450</v>
      </c>
      <c r="AZ72" s="27">
        <v>10</v>
      </c>
      <c r="BA72" s="26" t="s">
        <v>905</v>
      </c>
      <c r="BB72" s="26">
        <v>70</v>
      </c>
      <c r="BD72" s="39"/>
    </row>
    <row r="73" spans="1:56" s="26" customFormat="1" hidden="1" x14ac:dyDescent="0.2">
      <c r="A73" s="38"/>
      <c r="AV73" s="39" t="s">
        <v>512</v>
      </c>
      <c r="AW73" s="39" t="s">
        <v>868</v>
      </c>
      <c r="AX73" s="26">
        <v>780</v>
      </c>
      <c r="AY73" s="26">
        <v>2590</v>
      </c>
      <c r="AZ73" s="27">
        <v>10</v>
      </c>
      <c r="BA73" s="26" t="s">
        <v>905</v>
      </c>
      <c r="BB73" s="26">
        <v>71</v>
      </c>
      <c r="BD73" s="39"/>
    </row>
    <row r="74" spans="1:56" s="26" customFormat="1" hidden="1" x14ac:dyDescent="0.2">
      <c r="A74" s="38"/>
      <c r="AV74" s="39" t="s">
        <v>513</v>
      </c>
      <c r="AW74" s="39" t="s">
        <v>1078</v>
      </c>
      <c r="AX74" s="26">
        <v>1380</v>
      </c>
      <c r="AY74" s="26">
        <v>2590</v>
      </c>
      <c r="AZ74" s="27">
        <v>10</v>
      </c>
      <c r="BA74" s="26" t="s">
        <v>905</v>
      </c>
      <c r="BB74" s="26">
        <v>72</v>
      </c>
      <c r="BD74" s="39"/>
    </row>
    <row r="75" spans="1:56" s="26" customFormat="1" hidden="1" x14ac:dyDescent="0.2">
      <c r="A75" s="38"/>
      <c r="AV75" s="39" t="s">
        <v>514</v>
      </c>
      <c r="AW75" s="39" t="s">
        <v>1079</v>
      </c>
      <c r="AX75" s="26">
        <v>1980</v>
      </c>
      <c r="AY75" s="26">
        <v>2590</v>
      </c>
      <c r="AZ75" s="27">
        <v>10</v>
      </c>
      <c r="BA75" s="26" t="s">
        <v>905</v>
      </c>
      <c r="BB75" s="26">
        <v>73</v>
      </c>
      <c r="BD75" s="39"/>
    </row>
    <row r="76" spans="1:56" s="26" customFormat="1" hidden="1" x14ac:dyDescent="0.2">
      <c r="A76" s="38"/>
      <c r="AV76" s="39" t="s">
        <v>525</v>
      </c>
      <c r="AW76" s="39" t="s">
        <v>1080</v>
      </c>
      <c r="AX76" s="26">
        <v>1720</v>
      </c>
      <c r="AY76" s="26">
        <v>850</v>
      </c>
      <c r="AZ76" s="27">
        <v>10</v>
      </c>
      <c r="BA76" s="26" t="s">
        <v>905</v>
      </c>
      <c r="BB76" s="26">
        <v>74</v>
      </c>
      <c r="BD76" s="39"/>
    </row>
    <row r="77" spans="1:56" s="26" customFormat="1" hidden="1" x14ac:dyDescent="0.2">
      <c r="A77" s="38"/>
      <c r="AV77" s="39" t="s">
        <v>526</v>
      </c>
      <c r="AW77" s="39" t="s">
        <v>1081</v>
      </c>
      <c r="AX77" s="26">
        <v>1720</v>
      </c>
      <c r="AY77" s="26">
        <v>1610</v>
      </c>
      <c r="AZ77" s="27">
        <v>10</v>
      </c>
      <c r="BA77" s="26" t="s">
        <v>905</v>
      </c>
      <c r="BB77" s="26">
        <v>75</v>
      </c>
      <c r="BD77" s="39"/>
    </row>
    <row r="78" spans="1:56" s="26" customFormat="1" hidden="1" x14ac:dyDescent="0.2">
      <c r="A78" s="38"/>
      <c r="AV78" s="39" t="s">
        <v>527</v>
      </c>
      <c r="AW78" s="39" t="s">
        <v>1082</v>
      </c>
      <c r="AX78" s="26">
        <v>1720</v>
      </c>
      <c r="AY78" s="26">
        <v>2370</v>
      </c>
      <c r="AZ78" s="27">
        <v>10</v>
      </c>
      <c r="BA78" s="26" t="s">
        <v>905</v>
      </c>
      <c r="BB78" s="26">
        <v>76</v>
      </c>
      <c r="BD78" s="39"/>
    </row>
    <row r="79" spans="1:56" s="26" customFormat="1" hidden="1" x14ac:dyDescent="0.2">
      <c r="A79" s="38"/>
      <c r="AV79" s="39" t="s">
        <v>534</v>
      </c>
      <c r="AW79" s="39" t="s">
        <v>862</v>
      </c>
      <c r="AX79" s="26">
        <v>270</v>
      </c>
      <c r="AY79" s="26">
        <v>1050</v>
      </c>
      <c r="AZ79" s="27">
        <v>10</v>
      </c>
      <c r="BA79" s="26" t="s">
        <v>905</v>
      </c>
      <c r="BB79" s="26">
        <v>77</v>
      </c>
      <c r="BD79" s="39"/>
    </row>
    <row r="80" spans="1:56" s="26" customFormat="1" hidden="1" x14ac:dyDescent="0.2">
      <c r="A80" s="38"/>
      <c r="AV80" s="39" t="s">
        <v>535</v>
      </c>
      <c r="AW80" s="39" t="s">
        <v>863</v>
      </c>
      <c r="AX80" s="26">
        <v>270</v>
      </c>
      <c r="AY80" s="26">
        <v>1810</v>
      </c>
      <c r="AZ80" s="27">
        <v>10</v>
      </c>
      <c r="BA80" s="26" t="s">
        <v>905</v>
      </c>
      <c r="BB80" s="26">
        <v>78</v>
      </c>
      <c r="BD80" s="39"/>
    </row>
    <row r="81" spans="1:56" s="26" customFormat="1" hidden="1" x14ac:dyDescent="0.2">
      <c r="A81" s="38"/>
      <c r="AV81" s="39" t="s">
        <v>548</v>
      </c>
      <c r="AW81" s="39" t="s">
        <v>1083</v>
      </c>
      <c r="AX81" s="26">
        <v>1950</v>
      </c>
      <c r="AY81" s="26">
        <v>850</v>
      </c>
      <c r="AZ81" s="27">
        <v>10</v>
      </c>
      <c r="BA81" s="26" t="s">
        <v>905</v>
      </c>
      <c r="BB81" s="26">
        <v>79</v>
      </c>
      <c r="BD81" s="39"/>
    </row>
    <row r="82" spans="1:56" s="26" customFormat="1" hidden="1" x14ac:dyDescent="0.2">
      <c r="A82" s="38"/>
      <c r="AV82" s="39" t="s">
        <v>549</v>
      </c>
      <c r="AW82" s="39" t="s">
        <v>1084</v>
      </c>
      <c r="AX82" s="26">
        <v>1950</v>
      </c>
      <c r="AY82" s="26">
        <v>1610</v>
      </c>
      <c r="AZ82" s="27">
        <v>10</v>
      </c>
      <c r="BA82" s="26" t="s">
        <v>905</v>
      </c>
      <c r="BB82" s="26">
        <v>80</v>
      </c>
      <c r="BD82" s="39"/>
    </row>
    <row r="83" spans="1:56" s="26" customFormat="1" hidden="1" x14ac:dyDescent="0.2">
      <c r="A83" s="38"/>
      <c r="AV83" s="39" t="s">
        <v>550</v>
      </c>
      <c r="AW83" s="39" t="s">
        <v>1085</v>
      </c>
      <c r="AX83" s="26">
        <v>1950</v>
      </c>
      <c r="AY83" s="26">
        <v>2370</v>
      </c>
      <c r="AZ83" s="27">
        <v>10</v>
      </c>
      <c r="BA83" s="26" t="s">
        <v>905</v>
      </c>
      <c r="BB83" s="26">
        <v>81</v>
      </c>
      <c r="BD83" s="39"/>
    </row>
    <row r="84" spans="1:56" s="26" customFormat="1" hidden="1" x14ac:dyDescent="0.2">
      <c r="A84" s="38"/>
      <c r="AV84" s="39" t="s">
        <v>553</v>
      </c>
      <c r="AW84" s="39" t="s">
        <v>1086</v>
      </c>
      <c r="AX84" s="26">
        <v>1460</v>
      </c>
      <c r="AY84" s="26">
        <v>760</v>
      </c>
      <c r="AZ84" s="27">
        <v>10</v>
      </c>
      <c r="BA84" s="26" t="s">
        <v>905</v>
      </c>
      <c r="BB84" s="26">
        <v>82</v>
      </c>
      <c r="BD84" s="39"/>
    </row>
    <row r="85" spans="1:56" s="26" customFormat="1" hidden="1" x14ac:dyDescent="0.2">
      <c r="A85" s="38"/>
      <c r="AV85" s="39" t="s">
        <v>554</v>
      </c>
      <c r="AW85" s="39" t="s">
        <v>1087</v>
      </c>
      <c r="AX85" s="26">
        <v>1460</v>
      </c>
      <c r="AY85" s="26">
        <v>1520</v>
      </c>
      <c r="AZ85" s="27">
        <v>10</v>
      </c>
      <c r="BA85" s="26" t="s">
        <v>905</v>
      </c>
      <c r="BB85" s="26">
        <v>83</v>
      </c>
      <c r="BD85" s="39"/>
    </row>
    <row r="86" spans="1:56" s="26" customFormat="1" hidden="1" x14ac:dyDescent="0.2">
      <c r="A86" s="38"/>
      <c r="AV86" s="39" t="s">
        <v>555</v>
      </c>
      <c r="AW86" s="39" t="s">
        <v>1088</v>
      </c>
      <c r="AX86" s="26">
        <v>1460</v>
      </c>
      <c r="AY86" s="26">
        <v>2290</v>
      </c>
      <c r="AZ86" s="27">
        <v>10</v>
      </c>
      <c r="BA86" s="26" t="s">
        <v>905</v>
      </c>
      <c r="BB86" s="26">
        <v>84</v>
      </c>
      <c r="BD86" s="39"/>
    </row>
    <row r="87" spans="1:56" s="26" customFormat="1" hidden="1" x14ac:dyDescent="0.2">
      <c r="A87" s="38"/>
      <c r="AV87" s="39" t="s">
        <v>563</v>
      </c>
      <c r="AW87" s="39" t="s">
        <v>1089</v>
      </c>
      <c r="AX87" s="26">
        <v>1200</v>
      </c>
      <c r="AY87" s="26">
        <v>850</v>
      </c>
      <c r="AZ87" s="27">
        <v>10</v>
      </c>
      <c r="BA87" s="26" t="s">
        <v>905</v>
      </c>
      <c r="BB87" s="26">
        <v>85</v>
      </c>
      <c r="BD87" s="39"/>
    </row>
    <row r="88" spans="1:56" s="26" customFormat="1" hidden="1" x14ac:dyDescent="0.2">
      <c r="A88" s="38"/>
      <c r="AV88" s="39" t="s">
        <v>564</v>
      </c>
      <c r="AW88" s="39" t="s">
        <v>1090</v>
      </c>
      <c r="AX88" s="26">
        <v>1200</v>
      </c>
      <c r="AY88" s="26">
        <v>1610</v>
      </c>
      <c r="AZ88" s="27">
        <v>10</v>
      </c>
      <c r="BA88" s="26" t="s">
        <v>905</v>
      </c>
      <c r="BB88" s="26">
        <v>86</v>
      </c>
      <c r="BD88" s="39"/>
    </row>
    <row r="89" spans="1:56" s="26" customFormat="1" hidden="1" x14ac:dyDescent="0.2">
      <c r="A89" s="38"/>
      <c r="AV89" s="39" t="s">
        <v>565</v>
      </c>
      <c r="AW89" s="39" t="s">
        <v>1091</v>
      </c>
      <c r="AX89" s="26">
        <v>1200</v>
      </c>
      <c r="AY89" s="26">
        <v>2370</v>
      </c>
      <c r="AZ89" s="27">
        <v>10</v>
      </c>
      <c r="BA89" s="26" t="s">
        <v>905</v>
      </c>
      <c r="BB89" s="26">
        <v>87</v>
      </c>
      <c r="BD89" s="39"/>
    </row>
    <row r="90" spans="1:56" s="26" customFormat="1" hidden="1" x14ac:dyDescent="0.2">
      <c r="A90" s="38"/>
      <c r="AV90" s="39" t="s">
        <v>625</v>
      </c>
      <c r="AW90" s="39" t="s">
        <v>1092</v>
      </c>
      <c r="AX90" s="26">
        <v>660</v>
      </c>
      <c r="AY90" s="26">
        <v>2590</v>
      </c>
      <c r="AZ90" s="27">
        <v>10</v>
      </c>
      <c r="BA90" s="26" t="s">
        <v>905</v>
      </c>
      <c r="BB90" s="26">
        <v>88</v>
      </c>
      <c r="BD90" s="39"/>
    </row>
    <row r="91" spans="1:56" s="26" customFormat="1" hidden="1" x14ac:dyDescent="0.2">
      <c r="A91" s="38"/>
      <c r="AV91" s="39" t="s">
        <v>626</v>
      </c>
      <c r="AW91" s="39" t="s">
        <v>847</v>
      </c>
      <c r="AX91" s="26">
        <v>1260</v>
      </c>
      <c r="AY91" s="26">
        <v>2590</v>
      </c>
      <c r="AZ91" s="27">
        <v>10</v>
      </c>
      <c r="BA91" s="26" t="s">
        <v>905</v>
      </c>
      <c r="BB91" s="26">
        <v>89</v>
      </c>
      <c r="BD91" s="39"/>
    </row>
    <row r="92" spans="1:56" s="26" customFormat="1" hidden="1" x14ac:dyDescent="0.2">
      <c r="A92" s="38"/>
      <c r="AV92" s="39" t="s">
        <v>627</v>
      </c>
      <c r="AW92" s="39" t="s">
        <v>1093</v>
      </c>
      <c r="AX92" s="26">
        <v>1860</v>
      </c>
      <c r="AY92" s="26">
        <v>2590</v>
      </c>
      <c r="AZ92" s="27">
        <v>10</v>
      </c>
      <c r="BA92" s="26" t="s">
        <v>905</v>
      </c>
      <c r="BB92" s="26">
        <v>90</v>
      </c>
      <c r="BD92" s="39"/>
    </row>
    <row r="93" spans="1:56" s="26" customFormat="1" hidden="1" x14ac:dyDescent="0.2">
      <c r="A93" s="38"/>
      <c r="AV93" s="39" t="s">
        <v>635</v>
      </c>
      <c r="AW93" s="39" t="s">
        <v>1094</v>
      </c>
      <c r="AX93" s="26">
        <v>980</v>
      </c>
      <c r="AY93" s="26">
        <v>450</v>
      </c>
      <c r="AZ93" s="27">
        <v>10</v>
      </c>
      <c r="BA93" s="26" t="s">
        <v>905</v>
      </c>
      <c r="BB93" s="26">
        <v>91</v>
      </c>
      <c r="BD93" s="39"/>
    </row>
    <row r="94" spans="1:56" s="26" customFormat="1" hidden="1" x14ac:dyDescent="0.2">
      <c r="A94" s="38"/>
      <c r="AV94" s="39" t="s">
        <v>636</v>
      </c>
      <c r="AW94" s="39" t="s">
        <v>1095</v>
      </c>
      <c r="AX94" s="26">
        <v>980</v>
      </c>
      <c r="AY94" s="26">
        <v>1220</v>
      </c>
      <c r="AZ94" s="27">
        <v>10</v>
      </c>
      <c r="BA94" s="26" t="s">
        <v>905</v>
      </c>
      <c r="BB94" s="26">
        <v>92</v>
      </c>
      <c r="BD94" s="39"/>
    </row>
    <row r="95" spans="1:56" s="26" customFormat="1" hidden="1" x14ac:dyDescent="0.2">
      <c r="A95" s="38"/>
      <c r="AV95" s="39" t="s">
        <v>637</v>
      </c>
      <c r="AW95" s="39" t="s">
        <v>1096</v>
      </c>
      <c r="AX95" s="26">
        <v>980</v>
      </c>
      <c r="AY95" s="26">
        <v>1980</v>
      </c>
      <c r="AZ95" s="27">
        <v>10</v>
      </c>
      <c r="BA95" s="26" t="s">
        <v>905</v>
      </c>
      <c r="BB95" s="26">
        <v>93</v>
      </c>
      <c r="BD95" s="39"/>
    </row>
    <row r="96" spans="1:56" s="26" customFormat="1" hidden="1" x14ac:dyDescent="0.2">
      <c r="A96" s="38"/>
      <c r="AV96" s="39" t="s">
        <v>638</v>
      </c>
      <c r="AW96" s="39" t="s">
        <v>1097</v>
      </c>
      <c r="AX96" s="26">
        <v>630</v>
      </c>
      <c r="AY96" s="26">
        <v>450</v>
      </c>
      <c r="AZ96" s="27">
        <v>10</v>
      </c>
      <c r="BA96" s="26" t="s">
        <v>905</v>
      </c>
      <c r="BB96" s="26">
        <v>94</v>
      </c>
      <c r="BD96" s="39"/>
    </row>
    <row r="97" spans="1:56" s="26" customFormat="1" hidden="1" x14ac:dyDescent="0.2">
      <c r="A97" s="38"/>
      <c r="AV97" s="39" t="s">
        <v>639</v>
      </c>
      <c r="AW97" s="39" t="s">
        <v>1098</v>
      </c>
      <c r="AX97" s="26">
        <v>630</v>
      </c>
      <c r="AY97" s="26">
        <v>1220</v>
      </c>
      <c r="AZ97" s="27">
        <v>10</v>
      </c>
      <c r="BA97" s="26" t="s">
        <v>905</v>
      </c>
      <c r="BB97" s="26">
        <v>95</v>
      </c>
      <c r="BD97" s="39"/>
    </row>
    <row r="98" spans="1:56" s="26" customFormat="1" hidden="1" x14ac:dyDescent="0.2">
      <c r="A98" s="38"/>
      <c r="AV98" s="39" t="s">
        <v>640</v>
      </c>
      <c r="AW98" s="39" t="s">
        <v>1099</v>
      </c>
      <c r="AX98" s="26">
        <v>630</v>
      </c>
      <c r="AY98" s="26">
        <v>1980</v>
      </c>
      <c r="AZ98" s="27">
        <v>10</v>
      </c>
      <c r="BA98" s="26" t="s">
        <v>905</v>
      </c>
      <c r="BB98" s="26">
        <v>96</v>
      </c>
      <c r="BD98" s="39"/>
    </row>
    <row r="99" spans="1:56" s="26" customFormat="1" hidden="1" x14ac:dyDescent="0.2">
      <c r="A99" s="38"/>
      <c r="AV99" s="39" t="s">
        <v>642</v>
      </c>
      <c r="AW99" s="39" t="s">
        <v>855</v>
      </c>
      <c r="AX99" s="26">
        <v>1690</v>
      </c>
      <c r="AY99" s="26">
        <v>280</v>
      </c>
      <c r="AZ99" s="27">
        <v>10</v>
      </c>
      <c r="BA99" s="26" t="s">
        <v>905</v>
      </c>
      <c r="BB99" s="26">
        <v>97</v>
      </c>
      <c r="BD99" s="39"/>
    </row>
    <row r="100" spans="1:56" s="26" customFormat="1" hidden="1" x14ac:dyDescent="0.2">
      <c r="A100" s="38"/>
      <c r="AV100" s="39" t="s">
        <v>647</v>
      </c>
      <c r="AW100" s="39" t="s">
        <v>857</v>
      </c>
      <c r="AX100" s="26">
        <v>1690</v>
      </c>
      <c r="AY100" s="26">
        <v>1810</v>
      </c>
      <c r="AZ100" s="27">
        <v>10</v>
      </c>
      <c r="BA100" s="26" t="s">
        <v>905</v>
      </c>
      <c r="BB100" s="26">
        <v>98</v>
      </c>
      <c r="BD100" s="39"/>
    </row>
    <row r="101" spans="1:56" s="26" customFormat="1" hidden="1" x14ac:dyDescent="0.2">
      <c r="A101" s="38"/>
      <c r="AV101" s="39" t="s">
        <v>655</v>
      </c>
      <c r="AW101" s="39" t="s">
        <v>856</v>
      </c>
      <c r="AX101" s="26">
        <v>1690</v>
      </c>
      <c r="AY101" s="26">
        <v>1050</v>
      </c>
      <c r="AZ101" s="27">
        <v>10</v>
      </c>
      <c r="BA101" s="26" t="s">
        <v>905</v>
      </c>
      <c r="BB101" s="26">
        <v>99</v>
      </c>
      <c r="BD101" s="39"/>
    </row>
    <row r="102" spans="1:56" s="26" customFormat="1" hidden="1" x14ac:dyDescent="0.2">
      <c r="A102" s="38"/>
      <c r="AV102" s="39" t="s">
        <v>658</v>
      </c>
      <c r="AW102" s="39" t="s">
        <v>1100</v>
      </c>
      <c r="AX102" s="26">
        <v>680</v>
      </c>
      <c r="AY102" s="26">
        <v>800</v>
      </c>
      <c r="AZ102" s="27">
        <v>10</v>
      </c>
      <c r="BA102" s="26" t="s">
        <v>905</v>
      </c>
      <c r="BB102" s="26">
        <v>100</v>
      </c>
      <c r="BD102" s="39"/>
    </row>
    <row r="103" spans="1:56" s="26" customFormat="1" hidden="1" x14ac:dyDescent="0.2">
      <c r="A103" s="38"/>
      <c r="AV103" s="39" t="s">
        <v>659</v>
      </c>
      <c r="AW103" s="39" t="s">
        <v>1101</v>
      </c>
      <c r="AX103" s="26">
        <v>680</v>
      </c>
      <c r="AY103" s="26">
        <v>1560</v>
      </c>
      <c r="AZ103" s="27">
        <v>10</v>
      </c>
      <c r="BA103" s="26" t="s">
        <v>905</v>
      </c>
      <c r="BB103" s="26">
        <v>101</v>
      </c>
      <c r="BD103" s="39"/>
    </row>
    <row r="104" spans="1:56" s="26" customFormat="1" hidden="1" x14ac:dyDescent="0.2">
      <c r="A104" s="38"/>
      <c r="AV104" s="39" t="s">
        <v>660</v>
      </c>
      <c r="AW104" s="39" t="s">
        <v>1102</v>
      </c>
      <c r="AX104" s="26">
        <v>760</v>
      </c>
      <c r="AY104" s="26">
        <v>850</v>
      </c>
      <c r="AZ104" s="27">
        <v>10</v>
      </c>
      <c r="BA104" s="26" t="s">
        <v>905</v>
      </c>
      <c r="BB104" s="26">
        <v>102</v>
      </c>
      <c r="BD104" s="39"/>
    </row>
    <row r="105" spans="1:56" s="26" customFormat="1" hidden="1" x14ac:dyDescent="0.2">
      <c r="A105" s="38"/>
      <c r="AV105" s="39" t="s">
        <v>661</v>
      </c>
      <c r="AW105" s="39" t="s">
        <v>1103</v>
      </c>
      <c r="AX105" s="26">
        <v>760</v>
      </c>
      <c r="AY105" s="26">
        <v>1610</v>
      </c>
      <c r="AZ105" s="27">
        <v>10</v>
      </c>
      <c r="BA105" s="26" t="s">
        <v>905</v>
      </c>
      <c r="BB105" s="26">
        <v>103</v>
      </c>
      <c r="BD105" s="39"/>
    </row>
    <row r="106" spans="1:56" s="26" customFormat="1" hidden="1" x14ac:dyDescent="0.2">
      <c r="A106" s="38"/>
      <c r="AV106" s="39" t="s">
        <v>662</v>
      </c>
      <c r="AW106" s="39" t="s">
        <v>1104</v>
      </c>
      <c r="AX106" s="26">
        <v>760</v>
      </c>
      <c r="AY106" s="26">
        <v>2370</v>
      </c>
      <c r="AZ106" s="27">
        <v>10</v>
      </c>
      <c r="BA106" s="26" t="s">
        <v>905</v>
      </c>
      <c r="BB106" s="26">
        <v>104</v>
      </c>
      <c r="BD106" s="39"/>
    </row>
    <row r="107" spans="1:56" s="26" customFormat="1" hidden="1" x14ac:dyDescent="0.2">
      <c r="A107" s="38"/>
      <c r="AV107" s="39" t="s">
        <v>663</v>
      </c>
      <c r="AW107" s="39" t="s">
        <v>1105</v>
      </c>
      <c r="AX107" s="26">
        <v>270</v>
      </c>
      <c r="AY107" s="26">
        <v>450</v>
      </c>
      <c r="AZ107" s="27">
        <v>10</v>
      </c>
      <c r="BA107" s="26" t="s">
        <v>905</v>
      </c>
      <c r="BB107" s="26">
        <v>105</v>
      </c>
      <c r="BD107" s="39"/>
    </row>
    <row r="108" spans="1:56" s="26" customFormat="1" hidden="1" x14ac:dyDescent="0.2">
      <c r="A108" s="38"/>
      <c r="AV108" s="39" t="s">
        <v>664</v>
      </c>
      <c r="AW108" s="39" t="s">
        <v>1106</v>
      </c>
      <c r="AX108" s="26">
        <v>270</v>
      </c>
      <c r="AY108" s="26">
        <v>1220</v>
      </c>
      <c r="AZ108" s="27">
        <v>10</v>
      </c>
      <c r="BA108" s="26" t="s">
        <v>905</v>
      </c>
      <c r="BB108" s="26">
        <v>106</v>
      </c>
      <c r="BD108" s="39"/>
    </row>
    <row r="109" spans="1:56" s="26" customFormat="1" hidden="1" x14ac:dyDescent="0.2">
      <c r="A109" s="38"/>
      <c r="AV109" s="39" t="s">
        <v>665</v>
      </c>
      <c r="AW109" s="39" t="s">
        <v>882</v>
      </c>
      <c r="AX109" s="26">
        <v>270</v>
      </c>
      <c r="AY109" s="26">
        <v>1980</v>
      </c>
      <c r="AZ109" s="27">
        <v>10</v>
      </c>
      <c r="BA109" s="26" t="s">
        <v>905</v>
      </c>
      <c r="BB109" s="26">
        <v>107</v>
      </c>
      <c r="BD109" s="39"/>
    </row>
    <row r="110" spans="1:56" s="26" customFormat="1" hidden="1" x14ac:dyDescent="0.2">
      <c r="A110" s="38"/>
      <c r="AV110" s="26" t="s">
        <v>915</v>
      </c>
      <c r="AW110" s="39" t="s">
        <v>916</v>
      </c>
      <c r="AX110" s="26">
        <v>950</v>
      </c>
      <c r="AY110" s="26">
        <v>2630</v>
      </c>
      <c r="AZ110" s="27">
        <v>10</v>
      </c>
      <c r="BA110" s="26" t="s">
        <v>905</v>
      </c>
      <c r="BB110" s="26">
        <v>108</v>
      </c>
      <c r="BD110" s="39"/>
    </row>
    <row r="111" spans="1:56" s="26" customFormat="1" ht="18" hidden="1" x14ac:dyDescent="0.25">
      <c r="A111" s="38"/>
      <c r="U111" s="37" t="s">
        <v>1177</v>
      </c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9" t="s">
        <v>1183</v>
      </c>
      <c r="AW111" s="39" t="s">
        <v>1184</v>
      </c>
      <c r="AX111" s="26">
        <v>680</v>
      </c>
      <c r="AY111" s="26">
        <v>2330</v>
      </c>
      <c r="AZ111" s="27">
        <v>10</v>
      </c>
      <c r="BA111" s="26" t="s">
        <v>905</v>
      </c>
      <c r="BB111" s="26">
        <v>109</v>
      </c>
    </row>
    <row r="112" spans="1:56" s="26" customFormat="1" ht="18" hidden="1" x14ac:dyDescent="0.25">
      <c r="A112" s="38"/>
      <c r="U112" s="37" t="s">
        <v>1178</v>
      </c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47"/>
    </row>
    <row r="113" spans="21:52" s="26" customFormat="1" ht="18" hidden="1" x14ac:dyDescent="0.25">
      <c r="U113" s="37" t="s">
        <v>1179</v>
      </c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47"/>
    </row>
    <row r="114" spans="21:52" s="26" customFormat="1" ht="18" hidden="1" x14ac:dyDescent="0.25">
      <c r="U114" s="37" t="s">
        <v>1180</v>
      </c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47"/>
    </row>
    <row r="115" spans="21:52" s="26" customFormat="1" ht="18" hidden="1" x14ac:dyDescent="0.25"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47"/>
    </row>
  </sheetData>
  <sheetProtection selectLockedCells="1"/>
  <mergeCells count="211">
    <mergeCell ref="AC38:AG40"/>
    <mergeCell ref="C45:V45"/>
    <mergeCell ref="J40:T40"/>
    <mergeCell ref="C44:AT44"/>
    <mergeCell ref="AL45:AT45"/>
    <mergeCell ref="P41:T41"/>
    <mergeCell ref="C41:E41"/>
    <mergeCell ref="C42:E43"/>
    <mergeCell ref="F42:AT43"/>
    <mergeCell ref="Y41:AC41"/>
    <mergeCell ref="AO41:AR41"/>
    <mergeCell ref="V41:W41"/>
    <mergeCell ref="AD41:AI41"/>
    <mergeCell ref="AK41:AL41"/>
    <mergeCell ref="C14:F14"/>
    <mergeCell ref="AA32:AT32"/>
    <mergeCell ref="C33:F34"/>
    <mergeCell ref="G33:AT34"/>
    <mergeCell ref="T13:Z13"/>
    <mergeCell ref="C18:E19"/>
    <mergeCell ref="J20:T21"/>
    <mergeCell ref="J22:T22"/>
    <mergeCell ref="AC20:AG22"/>
    <mergeCell ref="AA14:AT14"/>
    <mergeCell ref="I14:S14"/>
    <mergeCell ref="AD23:AI23"/>
    <mergeCell ref="Y23:AC23"/>
    <mergeCell ref="U14:Z14"/>
    <mergeCell ref="C17:AT17"/>
    <mergeCell ref="C20:E22"/>
    <mergeCell ref="C23:E23"/>
    <mergeCell ref="G14:H14"/>
    <mergeCell ref="C24:E25"/>
    <mergeCell ref="F24:AT25"/>
    <mergeCell ref="AI20:AK22"/>
    <mergeCell ref="AN23:AR23"/>
    <mergeCell ref="V23:W23"/>
    <mergeCell ref="H21:I21"/>
    <mergeCell ref="C5:AT7"/>
    <mergeCell ref="C9:V9"/>
    <mergeCell ref="C10:V10"/>
    <mergeCell ref="AL10:AT10"/>
    <mergeCell ref="C13:F13"/>
    <mergeCell ref="AL9:AT9"/>
    <mergeCell ref="AL11:AT11"/>
    <mergeCell ref="W9:AK9"/>
    <mergeCell ref="W10:AK10"/>
    <mergeCell ref="AA11:AK11"/>
    <mergeCell ref="AA12:AD12"/>
    <mergeCell ref="AE12:AH12"/>
    <mergeCell ref="AL12:AN12"/>
    <mergeCell ref="AO12:AP12"/>
    <mergeCell ref="AQ12:AT12"/>
    <mergeCell ref="AA13:AT13"/>
    <mergeCell ref="AI12:AK12"/>
    <mergeCell ref="G13:S13"/>
    <mergeCell ref="P23:T23"/>
    <mergeCell ref="U22:Z22"/>
    <mergeCell ref="AK23:AL23"/>
    <mergeCell ref="C15:F16"/>
    <mergeCell ref="F20:G21"/>
    <mergeCell ref="F22:G22"/>
    <mergeCell ref="H20:I20"/>
    <mergeCell ref="H22:I22"/>
    <mergeCell ref="AA20:AB20"/>
    <mergeCell ref="U20:Z21"/>
    <mergeCell ref="F23:M23"/>
    <mergeCell ref="G15:AT16"/>
    <mergeCell ref="N23:O23"/>
    <mergeCell ref="F18:AT19"/>
    <mergeCell ref="AH20:AH21"/>
    <mergeCell ref="AL20:AT22"/>
    <mergeCell ref="T31:Z31"/>
    <mergeCell ref="C31:F31"/>
    <mergeCell ref="G31:S31"/>
    <mergeCell ref="W45:AK45"/>
    <mergeCell ref="F41:M41"/>
    <mergeCell ref="Y60:AC60"/>
    <mergeCell ref="AD60:AI60"/>
    <mergeCell ref="AK60:AL60"/>
    <mergeCell ref="C46:V46"/>
    <mergeCell ref="C47:R47"/>
    <mergeCell ref="W46:AK46"/>
    <mergeCell ref="AH57:AH58"/>
    <mergeCell ref="H58:I58"/>
    <mergeCell ref="C48:R48"/>
    <mergeCell ref="AL48:AN48"/>
    <mergeCell ref="N41:O41"/>
    <mergeCell ref="C35:AT35"/>
    <mergeCell ref="I32:S32"/>
    <mergeCell ref="G32:H32"/>
    <mergeCell ref="C32:F32"/>
    <mergeCell ref="U32:Z32"/>
    <mergeCell ref="F59:G59"/>
    <mergeCell ref="H59:I59"/>
    <mergeCell ref="J59:T59"/>
    <mergeCell ref="C28:V28"/>
    <mergeCell ref="W27:AK27"/>
    <mergeCell ref="W28:AK28"/>
    <mergeCell ref="AO30:AP30"/>
    <mergeCell ref="AQ30:AT30"/>
    <mergeCell ref="AA29:AK29"/>
    <mergeCell ref="AA30:AD30"/>
    <mergeCell ref="AE30:AH30"/>
    <mergeCell ref="AI30:AK30"/>
    <mergeCell ref="S29:Z29"/>
    <mergeCell ref="S30:Z30"/>
    <mergeCell ref="C29:R29"/>
    <mergeCell ref="C30:R30"/>
    <mergeCell ref="AA31:AT31"/>
    <mergeCell ref="C36:E37"/>
    <mergeCell ref="F36:AT37"/>
    <mergeCell ref="AL27:AT27"/>
    <mergeCell ref="AL28:AT28"/>
    <mergeCell ref="AA22:AB22"/>
    <mergeCell ref="AL29:AT29"/>
    <mergeCell ref="AL30:AN30"/>
    <mergeCell ref="C38:E40"/>
    <mergeCell ref="U38:Z39"/>
    <mergeCell ref="U40:Z40"/>
    <mergeCell ref="AA38:AB38"/>
    <mergeCell ref="AA40:AB40"/>
    <mergeCell ref="AI38:AK40"/>
    <mergeCell ref="AL38:AT40"/>
    <mergeCell ref="H38:I38"/>
    <mergeCell ref="AH38:AH39"/>
    <mergeCell ref="F38:G39"/>
    <mergeCell ref="J38:T39"/>
    <mergeCell ref="H39:I39"/>
    <mergeCell ref="F40:G40"/>
    <mergeCell ref="H40:I40"/>
    <mergeCell ref="C27:V27"/>
    <mergeCell ref="C26:AT26"/>
    <mergeCell ref="AL46:AT46"/>
    <mergeCell ref="AL47:AT47"/>
    <mergeCell ref="O67:P67"/>
    <mergeCell ref="F61:AT62"/>
    <mergeCell ref="R66:S66"/>
    <mergeCell ref="L67:N67"/>
    <mergeCell ref="AG67:AK67"/>
    <mergeCell ref="R67:V67"/>
    <mergeCell ref="AD65:AE65"/>
    <mergeCell ref="C49:F49"/>
    <mergeCell ref="T49:Z49"/>
    <mergeCell ref="AA49:AT49"/>
    <mergeCell ref="V60:W60"/>
    <mergeCell ref="H57:I57"/>
    <mergeCell ref="C57:E59"/>
    <mergeCell ref="F57:G58"/>
    <mergeCell ref="AA50:AT50"/>
    <mergeCell ref="F55:AT56"/>
    <mergeCell ref="U57:Z58"/>
    <mergeCell ref="AA57:AB57"/>
    <mergeCell ref="F67:H67"/>
    <mergeCell ref="D66:P66"/>
    <mergeCell ref="M65:N65"/>
    <mergeCell ref="P60:T60"/>
    <mergeCell ref="AA47:AK47"/>
    <mergeCell ref="U59:Z59"/>
    <mergeCell ref="AA59:AB59"/>
    <mergeCell ref="AQ48:AT48"/>
    <mergeCell ref="AO48:AP48"/>
    <mergeCell ref="AI48:AK48"/>
    <mergeCell ref="S47:Z47"/>
    <mergeCell ref="AA48:AD48"/>
    <mergeCell ref="J57:T58"/>
    <mergeCell ref="A1:AU2"/>
    <mergeCell ref="C51:F52"/>
    <mergeCell ref="C53:AT54"/>
    <mergeCell ref="G51:AT52"/>
    <mergeCell ref="U50:Z50"/>
    <mergeCell ref="I50:S50"/>
    <mergeCell ref="C50:F50"/>
    <mergeCell ref="G49:S49"/>
    <mergeCell ref="S48:Z48"/>
    <mergeCell ref="AE48:AH48"/>
    <mergeCell ref="A11:A66"/>
    <mergeCell ref="C11:L11"/>
    <mergeCell ref="P11:Z11"/>
    <mergeCell ref="C12:N12"/>
    <mergeCell ref="O12:Z12"/>
    <mergeCell ref="Q65:Q67"/>
    <mergeCell ref="AJ66:AT66"/>
    <mergeCell ref="AL67:AT67"/>
    <mergeCell ref="AG66:AI66"/>
    <mergeCell ref="W67:AF67"/>
    <mergeCell ref="T66:AF66"/>
    <mergeCell ref="AB65:AC65"/>
    <mergeCell ref="AG65:AN65"/>
    <mergeCell ref="AI57:AK59"/>
    <mergeCell ref="C61:E62"/>
    <mergeCell ref="G50:H50"/>
    <mergeCell ref="C55:E56"/>
    <mergeCell ref="D67:E67"/>
    <mergeCell ref="I67:K67"/>
    <mergeCell ref="C64:AT64"/>
    <mergeCell ref="R65:W65"/>
    <mergeCell ref="O65:P65"/>
    <mergeCell ref="Z65:AA65"/>
    <mergeCell ref="N60:O60"/>
    <mergeCell ref="F60:M60"/>
    <mergeCell ref="C60:E60"/>
    <mergeCell ref="AL57:AT59"/>
    <mergeCell ref="AC57:AG59"/>
    <mergeCell ref="AN60:AR60"/>
    <mergeCell ref="C63:AT63"/>
    <mergeCell ref="I65:J65"/>
    <mergeCell ref="K65:L65"/>
    <mergeCell ref="X65:Y65"/>
    <mergeCell ref="AP65:AQ65"/>
    <mergeCell ref="C65:H65"/>
  </mergeCells>
  <phoneticPr fontId="0" type="noConversion"/>
  <dataValidations count="9">
    <dataValidation type="textLength" allowBlank="1" showInputMessage="1" showErrorMessage="1" error="La máxima longitud del texto es de un solo caracter..." sqref="H20:I20 I67:K67 K65:L65 O65:P65 O67:P67 Z65:AA65 AD65:AE65 AP65:AQ65 AS65 AS60 AM60 AJ60 AH57:AH58 AA57:AB57 AA59:AB59 X60 U60 N60:O60 H59:I59 H57:I57 AS41 AA40:AB40 AA38:AB38 AH38:AH39 AM41 AJ41 X41 U41 N41:O41 H40:I40 H38:I38 AS23 AM23 AJ23 X23 U23 N23:O23 AH20:AH21 AA22:AB22 AA20:AB20 H22:I22">
      <formula1>0</formula1>
      <formula2>1</formula2>
    </dataValidation>
    <dataValidation type="whole" allowBlank="1" showInputMessage="1" showErrorMessage="1" error="El número de días no corresponde ..." prompt="Escriba el número de días entre 1 y 31 ..." sqref="AL12:AN12 AL48:AN48 AL30:AN30">
      <formula1>1</formula1>
      <formula2>31</formula2>
    </dataValidation>
    <dataValidation type="whole" allowBlank="1" showInputMessage="1" showErrorMessage="1" prompt="Escriba el número de días entre 1 y 31 ..." sqref="AA12:AD12 AA48:AD48 AA30:AD30">
      <formula1>1</formula1>
      <formula2>31</formula2>
    </dataValidation>
    <dataValidation type="whole" allowBlank="1" showInputMessage="1" showErrorMessage="1" error="El número de meses no corresponde..." prompt="Escriba el número de meses entre 1 y 12 ..._x000a_" sqref="AE12:AH12 AE48:AH48 AE30:AH30">
      <formula1>1</formula1>
      <formula2>12</formula2>
    </dataValidation>
    <dataValidation type="whole" allowBlank="1" showInputMessage="1" showErrorMessage="1" error="El número de años no corresponde..." prompt="Escriba el número de años en formato &quot;AAAA&quot; ..." sqref="AI12:AK12 AQ48:AT48 AQ30:AT30 AQ12:AT12 AI48:AK48 AI30:AK30">
      <formula1>1800</formula1>
      <formula2>3000</formula2>
    </dataValidation>
    <dataValidation type="whole" allowBlank="1" showInputMessage="1" showErrorMessage="1" error="El número de meses no corresponde..." prompt="Escriba el número de meses entre 1 y 12 ..." sqref="AO12:AP12 AO48:AP48 AO30:AP30">
      <formula1>1</formula1>
      <formula2>12</formula2>
    </dataValidation>
    <dataValidation allowBlank="1" showInputMessage="1" showErrorMessage="1" prompt="Escriba la fecha en formato &quot;DD- MM- AAAA&quot;" sqref="W67:AF67"/>
    <dataValidation allowBlank="1" showInputMessage="1" showErrorMessage="1" prompt="Escriba la fecha en formato &quot;DD-MM-AAAA&quot; ..." sqref="AL67:AT67"/>
    <dataValidation allowBlank="1" showInputMessage="1" showErrorMessage="1" prompt="Escriba la fecha en formato &quot;DD-MM-AAA&quot; ..." sqref="D67:E67"/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98"/>
  <sheetViews>
    <sheetView showGridLines="0" showRowColHeaders="0" workbookViewId="0">
      <selection activeCell="T72" sqref="T72:U72"/>
    </sheetView>
  </sheetViews>
  <sheetFormatPr baseColWidth="10" defaultColWidth="0" defaultRowHeight="10.5" customHeight="1" zeroHeight="1" x14ac:dyDescent="0.2"/>
  <cols>
    <col min="1" max="68" width="1.5703125" style="1" customWidth="1"/>
    <col min="69" max="16384" width="1.5703125" style="1" hidden="1"/>
  </cols>
  <sheetData>
    <row r="1" spans="4:64" ht="10.5" customHeight="1" x14ac:dyDescent="0.2"/>
    <row r="2" spans="4:64" ht="10.5" customHeight="1" x14ac:dyDescent="0.2"/>
    <row r="3" spans="4:64" ht="10.5" customHeight="1" x14ac:dyDescent="0.2"/>
    <row r="4" spans="4:64" ht="10.5" customHeight="1" x14ac:dyDescent="0.2"/>
    <row r="5" spans="4:64" ht="10.5" customHeight="1" x14ac:dyDescent="0.2">
      <c r="BH5" s="4"/>
      <c r="BI5" s="4"/>
      <c r="BJ5" s="3"/>
    </row>
    <row r="6" spans="4:64" ht="10.5" customHeight="1" x14ac:dyDescent="0.2">
      <c r="BH6" s="6"/>
      <c r="BI6" s="7"/>
      <c r="BJ6" s="3"/>
    </row>
    <row r="7" spans="4:64" ht="10.5" customHeight="1" x14ac:dyDescent="0.2"/>
    <row r="8" spans="4:64" ht="10.5" customHeight="1" x14ac:dyDescent="0.2">
      <c r="H8" s="180" t="str">
        <f>IF(ACTUALEMPRESA="","",ACTUALEMPRESA)</f>
        <v/>
      </c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2"/>
      <c r="AH8" s="180" t="str">
        <f>IF(DIR.ACTUALEMPRESA="","",DIR.ACTUALEMPRESA)</f>
        <v/>
      </c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2"/>
      <c r="BC8" s="185" t="str">
        <f>IF(TE.ACTUALEMPRESA="","",TE.ACTUALEMPRESA)</f>
        <v/>
      </c>
      <c r="BD8" s="185"/>
      <c r="BE8" s="185"/>
      <c r="BF8" s="185"/>
      <c r="BG8" s="185"/>
      <c r="BH8" s="185"/>
      <c r="BI8" s="185"/>
      <c r="BJ8" s="185"/>
      <c r="BK8" s="185"/>
      <c r="BL8" s="185"/>
    </row>
    <row r="9" spans="4:64" ht="10.5" customHeight="1" x14ac:dyDescent="0.2"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5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5"/>
      <c r="BC9" s="185"/>
      <c r="BD9" s="185"/>
      <c r="BE9" s="185"/>
      <c r="BF9" s="185"/>
      <c r="BG9" s="185"/>
      <c r="BH9" s="185"/>
      <c r="BI9" s="185"/>
      <c r="BJ9" s="185"/>
      <c r="BK9" s="185"/>
      <c r="BL9" s="185"/>
    </row>
    <row r="10" spans="4:64" ht="10.5" customHeight="1" x14ac:dyDescent="0.2">
      <c r="H10" s="182" t="str">
        <f>IF(CARGOJEFEINMEDIATO="","",CARGOJEFEINMEDIATO)</f>
        <v/>
      </c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Y10" s="182" t="str">
        <f>IF(JEFEINMEDIATO="","",JEFEINMEDIATO)</f>
        <v/>
      </c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C10" s="6"/>
      <c r="BD10" s="6"/>
      <c r="BE10" s="6"/>
      <c r="BF10" s="6"/>
      <c r="BG10" s="6"/>
      <c r="BH10" s="6"/>
      <c r="BI10" s="6"/>
      <c r="BJ10" s="6"/>
    </row>
    <row r="11" spans="4:64" ht="10.5" customHeight="1" x14ac:dyDescent="0.2">
      <c r="D11" s="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O11" s="181" t="str">
        <f>IF(INGRESO1="","",INGRESO1)</f>
        <v/>
      </c>
      <c r="AP11" s="181"/>
      <c r="AQ11" s="181"/>
      <c r="AR11" s="181" t="str">
        <f>IF(MESINGRESO="","",MESINGRESO)</f>
        <v/>
      </c>
      <c r="AS11" s="181"/>
      <c r="AT11" s="181"/>
      <c r="AU11" s="181"/>
      <c r="AV11" s="182" t="str">
        <f>IF(AÑOINGRESO="","",AÑOINGRESO)</f>
        <v/>
      </c>
      <c r="AW11" s="182"/>
      <c r="AX11" s="182"/>
      <c r="AY11" s="182"/>
      <c r="BA11" s="181" t="str">
        <f>IF(DIARETIRO="","",DIARETIRO)</f>
        <v/>
      </c>
      <c r="BB11" s="181"/>
      <c r="BC11" s="181"/>
      <c r="BD11" s="181"/>
      <c r="BE11" s="181" t="str">
        <f>IF(MESRETIRO="","",MESRETIRO)</f>
        <v/>
      </c>
      <c r="BF11" s="181"/>
      <c r="BG11" s="181"/>
      <c r="BH11" s="181"/>
      <c r="BI11" s="181" t="str">
        <f>IF(AÑORETIRO="","",AÑORETIRO)</f>
        <v/>
      </c>
      <c r="BJ11" s="181"/>
      <c r="BK11" s="181"/>
      <c r="BL11" s="181"/>
    </row>
    <row r="12" spans="4:64" ht="10.5" customHeight="1" x14ac:dyDescent="0.2">
      <c r="D12" s="2"/>
    </row>
    <row r="13" spans="4:64" ht="10.5" customHeight="1" x14ac:dyDescent="0.2">
      <c r="H13" s="185" t="str">
        <f>IF(TIMPOSERVIDO="","",TIMPOSERVIDO)</f>
        <v/>
      </c>
      <c r="I13" s="185"/>
      <c r="J13" s="185"/>
      <c r="K13" s="185"/>
      <c r="L13" s="185"/>
      <c r="M13" s="185"/>
      <c r="N13" s="185"/>
      <c r="O13" s="185"/>
      <c r="P13" s="185"/>
      <c r="S13" s="185" t="str">
        <f>IF(SUELDOINICIAL1="","",SUELDOINICIAL1)</f>
        <v/>
      </c>
      <c r="T13" s="185"/>
      <c r="U13" s="185"/>
      <c r="V13" s="185"/>
      <c r="W13" s="185"/>
      <c r="X13" s="185"/>
      <c r="Y13" s="185"/>
      <c r="Z13" s="185"/>
      <c r="AA13" s="185"/>
      <c r="AB13" s="185"/>
      <c r="AE13" s="185" t="str">
        <f>IF(SUELDOFINAL1="","",SUELDOFINAL1)</f>
        <v/>
      </c>
      <c r="AF13" s="185"/>
      <c r="AG13" s="185"/>
      <c r="AH13" s="185"/>
      <c r="AI13" s="185"/>
      <c r="AJ13" s="185"/>
      <c r="AK13" s="185"/>
      <c r="AL13" s="185"/>
      <c r="AM13" s="185"/>
      <c r="AN13" s="185"/>
      <c r="AP13" s="180" t="str">
        <f>IF(CARGO="","",CARGO)</f>
        <v/>
      </c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</row>
    <row r="14" spans="4:64" ht="10.5" customHeight="1" x14ac:dyDescent="0.2">
      <c r="D14" s="2"/>
      <c r="H14" s="185"/>
      <c r="I14" s="185"/>
      <c r="J14" s="185"/>
      <c r="K14" s="185"/>
      <c r="L14" s="185"/>
      <c r="M14" s="185"/>
      <c r="N14" s="185"/>
      <c r="O14" s="185"/>
      <c r="P14" s="185"/>
      <c r="Q14" s="2"/>
      <c r="R14" s="2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D14" s="2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</row>
    <row r="15" spans="4:64" ht="10.5" customHeight="1" x14ac:dyDescent="0.2">
      <c r="D15" s="2"/>
      <c r="P15" s="180" t="str">
        <f>IF(FUNCIONES1="","",FUNCIONES1)</f>
        <v/>
      </c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</row>
    <row r="16" spans="4:64" ht="10.5" customHeight="1" x14ac:dyDescent="0.2"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</row>
    <row r="17" spans="4:64" ht="10.5" customHeight="1" x14ac:dyDescent="0.2">
      <c r="D17" s="2"/>
      <c r="H17" s="183" t="str">
        <f>IF(FUNCIONES2="","",FUNCIONES2)</f>
        <v/>
      </c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</row>
    <row r="18" spans="4:64" ht="10.5" customHeight="1" x14ac:dyDescent="0.2">
      <c r="D18" s="2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</row>
    <row r="19" spans="4:64" ht="10.5" customHeight="1" x14ac:dyDescent="0.2">
      <c r="H19" s="2"/>
      <c r="I19" s="2"/>
      <c r="J19" s="2"/>
      <c r="K19" s="2"/>
      <c r="L19" s="2"/>
      <c r="M19" s="2"/>
      <c r="N19" s="2"/>
      <c r="O19" s="2"/>
    </row>
    <row r="20" spans="4:64" ht="10.5" customHeight="1" x14ac:dyDescent="0.2">
      <c r="D20" s="2"/>
      <c r="E20" s="2"/>
      <c r="F20" s="2"/>
      <c r="G20" s="2"/>
      <c r="I20" s="2"/>
      <c r="J20" s="2"/>
      <c r="K20" s="2"/>
      <c r="L20" s="2"/>
      <c r="M20" s="2"/>
      <c r="N20" s="2"/>
      <c r="O20" s="2"/>
      <c r="P20" s="184" t="str">
        <f>IF(LOGROS1="","",LOGROS1)</f>
        <v/>
      </c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</row>
    <row r="21" spans="4:64" ht="10.5" customHeight="1" x14ac:dyDescent="0.2">
      <c r="D21" s="2"/>
      <c r="E21" s="2"/>
      <c r="F21" s="2"/>
      <c r="G21" s="2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</row>
    <row r="22" spans="4:64" ht="12" customHeight="1" x14ac:dyDescent="0.2">
      <c r="H22" s="2"/>
      <c r="I22" s="2"/>
      <c r="J22" s="2"/>
      <c r="K22" s="2"/>
      <c r="L22" s="2"/>
      <c r="M22" s="2"/>
      <c r="R22" s="183" t="str">
        <f>IF(INDEFINIDO1="","",INDEFINIDO1)</f>
        <v/>
      </c>
      <c r="S22" s="183"/>
      <c r="AO22" s="183" t="str">
        <f>IF(CONTACTODIRECTO="","",CONTACTODIRECTO)</f>
        <v/>
      </c>
      <c r="AP22" s="183"/>
      <c r="AT22" s="183" t="str">
        <f>IF(OTRO5="","",OTRO5)</f>
        <v/>
      </c>
      <c r="AU22" s="183"/>
      <c r="BA22" s="180" t="str">
        <f>IF(CUAL25="","",CUAL25)</f>
        <v/>
      </c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</row>
    <row r="23" spans="4:64" ht="12" customHeight="1" x14ac:dyDescent="0.2">
      <c r="D23" s="2"/>
      <c r="R23" s="183" t="str">
        <f>IF(FIJO1="","",FIJO1)</f>
        <v/>
      </c>
      <c r="S23" s="183"/>
      <c r="U23" s="182" t="str">
        <f>IF(TIEMPO1="","",TIEMPO1)</f>
        <v/>
      </c>
      <c r="V23" s="182"/>
      <c r="W23" s="182"/>
      <c r="X23" s="182"/>
      <c r="Y23" s="182"/>
      <c r="Z23" s="182"/>
      <c r="AA23" s="182"/>
      <c r="AB23" s="182"/>
      <c r="AC23" s="182"/>
      <c r="AD23" s="182"/>
      <c r="AO23" s="183" t="str">
        <f>IF(CONTRATOAGENCIA="","",CONTRATOAGENCIA)</f>
        <v/>
      </c>
      <c r="AP23" s="183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</row>
    <row r="24" spans="4:64" ht="12" customHeight="1" x14ac:dyDescent="0.2">
      <c r="D24" s="2"/>
      <c r="W24" s="183" t="str">
        <f>IF(TIEMPOCOMPLETO="","",TIEMPOCOMPLETO)</f>
        <v/>
      </c>
      <c r="X24" s="183"/>
      <c r="AD24" s="181" t="str">
        <f>IF(MEDIOTIEMPO="","",MEDIOTIEMPO)</f>
        <v/>
      </c>
      <c r="AE24" s="181"/>
      <c r="AK24" s="181" t="str">
        <f>IF(PORHORAS="","",PORHORAS)</f>
        <v/>
      </c>
      <c r="AL24" s="181"/>
      <c r="AV24" s="181" t="str">
        <f>IF(DIURNA="","",DIURNA)</f>
        <v/>
      </c>
      <c r="AW24" s="181"/>
      <c r="AX24" s="3"/>
      <c r="AY24" s="3"/>
      <c r="AZ24" s="3"/>
      <c r="BA24" s="3"/>
      <c r="BB24" s="181" t="str">
        <f>IF(NOCTURNA="","",NOCTURNA)</f>
        <v/>
      </c>
      <c r="BC24" s="181"/>
      <c r="BD24" s="3"/>
      <c r="BE24" s="3"/>
      <c r="BF24" s="3"/>
      <c r="BG24" s="3"/>
      <c r="BH24" s="3"/>
      <c r="BI24" s="3"/>
      <c r="BJ24" s="183" t="str">
        <f>IF(OTRAJORNADA="","",OTRAJORNADA)</f>
        <v/>
      </c>
      <c r="BK24" s="183"/>
    </row>
    <row r="25" spans="4:64" ht="10.5" customHeight="1" x14ac:dyDescent="0.2">
      <c r="P25" s="183" t="str">
        <f>IF(MOTIVORETIRO="","",MOTIVORETIRO)</f>
        <v/>
      </c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</row>
    <row r="26" spans="4:64" ht="10.5" customHeight="1" x14ac:dyDescent="0.2"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</row>
    <row r="27" spans="4:64" ht="10.5" customHeight="1" x14ac:dyDescent="0.2"/>
    <row r="28" spans="4:64" ht="10.5" customHeight="1" x14ac:dyDescent="0.2"/>
    <row r="29" spans="4:64" ht="10.5" customHeight="1" x14ac:dyDescent="0.2">
      <c r="H29" s="180" t="str">
        <f>IF(NOMBREEMPRESA1="","",NOMBREEMPRESA1)</f>
        <v/>
      </c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2"/>
      <c r="AH29" s="180" t="str">
        <f>IF(DIRECCIONEMPRESA1="","",DIRECCIONEMPRESA1)</f>
        <v/>
      </c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2"/>
      <c r="BC29" s="185" t="str">
        <f>IF(TELEFONOEMPRESA1="","",TELEFONOEMPRESA1)</f>
        <v/>
      </c>
      <c r="BD29" s="185"/>
      <c r="BE29" s="185"/>
      <c r="BF29" s="185"/>
      <c r="BG29" s="185"/>
      <c r="BH29" s="185"/>
      <c r="BI29" s="185"/>
      <c r="BJ29" s="185"/>
      <c r="BK29" s="185"/>
      <c r="BL29" s="185"/>
    </row>
    <row r="30" spans="4:64" ht="10.5" customHeight="1" x14ac:dyDescent="0.2"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5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</row>
    <row r="31" spans="4:64" ht="10.5" customHeight="1" x14ac:dyDescent="0.2">
      <c r="H31" s="182" t="str">
        <f>IF(JEFEINMEDIATO1="","",JEFEINMEDIATO1)</f>
        <v/>
      </c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C31" s="182" t="str">
        <f>IF(CARGOJEFEINM1="","",CARGOJEFEINM1)</f>
        <v/>
      </c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C31" s="6"/>
      <c r="BD31" s="6"/>
      <c r="BE31" s="6"/>
      <c r="BF31" s="6"/>
      <c r="BG31" s="6"/>
      <c r="BH31" s="6"/>
      <c r="BI31" s="6"/>
      <c r="BJ31" s="6"/>
    </row>
    <row r="32" spans="4:64" ht="10.5" customHeight="1" x14ac:dyDescent="0.2">
      <c r="D32" s="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O32" s="181" t="str">
        <f>IF(DIAINGRESO1="","",DIAINGRESO1)</f>
        <v/>
      </c>
      <c r="AP32" s="181"/>
      <c r="AQ32" s="181"/>
      <c r="AR32" s="181" t="str">
        <f>IF(MESINGRESO1="","",MESINGRESO1)</f>
        <v/>
      </c>
      <c r="AS32" s="181"/>
      <c r="AT32" s="181"/>
      <c r="AU32" s="181"/>
      <c r="AV32" s="182" t="str">
        <f>IF(AÑOINGRESO1="","",AÑOINGRESO1)</f>
        <v/>
      </c>
      <c r="AW32" s="182"/>
      <c r="AX32" s="182"/>
      <c r="AY32" s="182"/>
      <c r="BA32" s="181" t="str">
        <f>IF(DIARETIRO1="","",DIARETIRO1)</f>
        <v/>
      </c>
      <c r="BB32" s="181"/>
      <c r="BC32" s="181"/>
      <c r="BD32" s="181"/>
      <c r="BE32" s="181" t="str">
        <f>IF(MESRETIRO1="","",MESRETIRO1)</f>
        <v/>
      </c>
      <c r="BF32" s="181"/>
      <c r="BG32" s="181"/>
      <c r="BH32" s="181"/>
      <c r="BI32" s="181" t="str">
        <f>IF(AÑORETIRO1="","",AÑORETIRO1)</f>
        <v/>
      </c>
      <c r="BJ32" s="181"/>
      <c r="BK32" s="181"/>
      <c r="BL32" s="181"/>
    </row>
    <row r="33" spans="4:63" ht="10.5" customHeight="1" x14ac:dyDescent="0.2">
      <c r="D33" s="2"/>
    </row>
    <row r="34" spans="4:63" ht="10.5" customHeight="1" x14ac:dyDescent="0.2">
      <c r="H34" s="185" t="str">
        <f>IF(TIEMPOSERVIDO1="","",TIEMPOSERVIDO1)</f>
        <v/>
      </c>
      <c r="I34" s="185"/>
      <c r="J34" s="185"/>
      <c r="K34" s="185"/>
      <c r="L34" s="185"/>
      <c r="M34" s="185"/>
      <c r="N34" s="185"/>
      <c r="O34" s="185"/>
      <c r="P34" s="185"/>
      <c r="S34" s="185" t="str">
        <f>IF(SUELDOINICIAL2="","",SUELDOINICIAL2)</f>
        <v/>
      </c>
      <c r="T34" s="185"/>
      <c r="U34" s="185"/>
      <c r="V34" s="185"/>
      <c r="W34" s="185"/>
      <c r="X34" s="185"/>
      <c r="Y34" s="185"/>
      <c r="Z34" s="185"/>
      <c r="AA34" s="185"/>
      <c r="AB34" s="185"/>
      <c r="AE34" s="185" t="str">
        <f>IF(SUELDOFINAL2="","",SUELDOFINAL2)</f>
        <v/>
      </c>
      <c r="AF34" s="185"/>
      <c r="AG34" s="185"/>
      <c r="AH34" s="185"/>
      <c r="AI34" s="185"/>
      <c r="AJ34" s="185"/>
      <c r="AK34" s="185"/>
      <c r="AL34" s="185"/>
      <c r="AM34" s="185"/>
      <c r="AN34" s="185"/>
      <c r="AP34" s="180" t="str">
        <f>IF(CARGO1="","",CARGO1)</f>
        <v/>
      </c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</row>
    <row r="35" spans="4:63" ht="10.5" customHeight="1" x14ac:dyDescent="0.2">
      <c r="D35" s="2"/>
      <c r="H35" s="185"/>
      <c r="I35" s="185"/>
      <c r="J35" s="185"/>
      <c r="K35" s="185"/>
      <c r="L35" s="185"/>
      <c r="M35" s="185"/>
      <c r="N35" s="185"/>
      <c r="O35" s="185"/>
      <c r="P35" s="185"/>
      <c r="Q35" s="2"/>
      <c r="R35" s="2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D35" s="2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</row>
    <row r="36" spans="4:63" ht="10.5" customHeight="1" x14ac:dyDescent="0.2">
      <c r="D36" s="2"/>
      <c r="P36" s="180" t="str">
        <f>IF(FUNCIONES3="","",FUNCIONES3)</f>
        <v/>
      </c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</row>
    <row r="37" spans="4:63" ht="10.5" customHeight="1" x14ac:dyDescent="0.2"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</row>
    <row r="38" spans="4:63" ht="10.5" customHeight="1" x14ac:dyDescent="0.2">
      <c r="D38" s="2"/>
      <c r="H38" s="183" t="str">
        <f>IF(FUNCIONES4="","",FUNCIONES4)</f>
        <v/>
      </c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</row>
    <row r="39" spans="4:63" ht="10.5" customHeight="1" x14ac:dyDescent="0.2">
      <c r="D39" s="2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</row>
    <row r="40" spans="4:63" ht="10.5" customHeight="1" x14ac:dyDescent="0.2">
      <c r="H40" s="2"/>
      <c r="I40" s="2"/>
      <c r="J40" s="2"/>
      <c r="K40" s="2"/>
      <c r="L40" s="2"/>
      <c r="M40" s="2"/>
      <c r="N40" s="2"/>
      <c r="O40" s="2"/>
    </row>
    <row r="41" spans="4:63" ht="10.5" customHeight="1" x14ac:dyDescent="0.2">
      <c r="D41" s="2"/>
      <c r="E41" s="2"/>
      <c r="F41" s="2"/>
      <c r="G41" s="2"/>
      <c r="I41" s="2"/>
      <c r="J41" s="2"/>
      <c r="K41" s="2"/>
      <c r="L41" s="2"/>
      <c r="M41" s="2"/>
      <c r="N41" s="2"/>
      <c r="O41" s="2"/>
      <c r="P41" s="184" t="str">
        <f>IF(LOGROS2="","",LOGROS2)</f>
        <v/>
      </c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</row>
    <row r="42" spans="4:63" ht="10.5" customHeight="1" x14ac:dyDescent="0.2">
      <c r="D42" s="2"/>
      <c r="E42" s="2"/>
      <c r="F42" s="2"/>
      <c r="G42" s="2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  <c r="BK42" s="184"/>
    </row>
    <row r="43" spans="4:63" ht="12" customHeight="1" x14ac:dyDescent="0.2">
      <c r="H43" s="2"/>
      <c r="I43" s="2"/>
      <c r="J43" s="2"/>
      <c r="K43" s="2"/>
      <c r="L43" s="2"/>
      <c r="M43" s="2"/>
      <c r="R43" s="183" t="str">
        <f>IF(INDEFINIDO2="","",INDEFINIDO2)</f>
        <v/>
      </c>
      <c r="S43" s="183"/>
      <c r="AO43" s="183" t="str">
        <f>IF(CONTRATODIRECTO="","",CONTRATODIRECTO)</f>
        <v/>
      </c>
      <c r="AP43" s="183"/>
      <c r="AT43" s="183" t="str">
        <f>IF(OTRO6="","",OTRO6)</f>
        <v/>
      </c>
      <c r="AU43" s="183"/>
      <c r="BA43" s="180" t="str">
        <f>IF(CUAL26="","",CUAL26)</f>
        <v/>
      </c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</row>
    <row r="44" spans="4:63" ht="12" customHeight="1" x14ac:dyDescent="0.2">
      <c r="D44" s="2"/>
      <c r="R44" s="183" t="str">
        <f>IF(FIJO2="","",FIJO2)</f>
        <v/>
      </c>
      <c r="S44" s="183"/>
      <c r="U44" s="182" t="str">
        <f>IF(TIEMPO2="","",TIEMPO2)</f>
        <v/>
      </c>
      <c r="V44" s="182"/>
      <c r="W44" s="182"/>
      <c r="X44" s="182"/>
      <c r="Y44" s="182"/>
      <c r="Z44" s="182"/>
      <c r="AA44" s="182"/>
      <c r="AB44" s="182"/>
      <c r="AC44" s="182"/>
      <c r="AD44" s="182"/>
      <c r="AO44" s="183" t="str">
        <f>IF(AGENCIA2="","",AGENCIA2)</f>
        <v/>
      </c>
      <c r="AP44" s="183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</row>
    <row r="45" spans="4:63" ht="12" customHeight="1" x14ac:dyDescent="0.2">
      <c r="D45" s="2"/>
      <c r="W45" s="181" t="str">
        <f>IF(TIEMPOCOMPLETO1="","",TIEMPOCOMPLETO1)</f>
        <v/>
      </c>
      <c r="X45" s="181"/>
      <c r="AD45" s="181" t="str">
        <f>IF(MEDIOTIEMPO1="","",MEDIOTIEMPO1)</f>
        <v/>
      </c>
      <c r="AE45" s="181"/>
      <c r="AK45" s="181" t="str">
        <f>IF(PORHORAAS1="","",PORHORAAS1)</f>
        <v/>
      </c>
      <c r="AL45" s="181"/>
      <c r="AV45" s="183" t="str">
        <f>IF(DIURNA1="","",DIURNA1)</f>
        <v/>
      </c>
      <c r="AW45" s="183"/>
      <c r="AX45" s="3"/>
      <c r="AY45" s="3"/>
      <c r="AZ45" s="3"/>
      <c r="BA45" s="3"/>
      <c r="BB45" s="3"/>
      <c r="BC45" s="3" t="str">
        <f>IF(NOCTURNA1="","",NOCTURNA1)</f>
        <v/>
      </c>
      <c r="BD45" s="3"/>
      <c r="BE45" s="3"/>
      <c r="BF45" s="3"/>
      <c r="BG45" s="3"/>
      <c r="BH45" s="3"/>
      <c r="BI45" s="3"/>
      <c r="BJ45" s="183" t="str">
        <f>IF(OTRAJORNADA1="","",OTRAJORNADA1)</f>
        <v/>
      </c>
      <c r="BK45" s="183"/>
    </row>
    <row r="46" spans="4:63" ht="10.5" customHeight="1" x14ac:dyDescent="0.2">
      <c r="P46" s="183" t="str">
        <f>IF(MOTIVORETIRO1="","",MOTIVORETIRO1)</f>
        <v/>
      </c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</row>
    <row r="47" spans="4:63" ht="10.5" customHeight="1" x14ac:dyDescent="0.2"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</row>
    <row r="48" spans="4:63" ht="10.5" customHeight="1" x14ac:dyDescent="0.2"/>
    <row r="49" spans="4:64" ht="10.5" customHeight="1" x14ac:dyDescent="0.2"/>
    <row r="50" spans="4:64" ht="10.5" customHeight="1" x14ac:dyDescent="0.2">
      <c r="H50" s="180" t="str">
        <f>IF(NOMBREEMPRESA2="","",NOMBREEMPRESA2)</f>
        <v/>
      </c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2"/>
      <c r="AH50" s="180" t="str">
        <f>IF(DIRECCIONEMPRESA2="","",DIRECCIONEMPRESA2)</f>
        <v/>
      </c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2"/>
      <c r="BC50" s="185" t="str">
        <f>IF(TEL.EMPRESA2="","",TEL.EMPRESA2)</f>
        <v/>
      </c>
      <c r="BD50" s="185"/>
      <c r="BE50" s="185"/>
      <c r="BF50" s="185"/>
      <c r="BG50" s="185"/>
      <c r="BH50" s="185"/>
      <c r="BI50" s="185"/>
      <c r="BJ50" s="185"/>
      <c r="BK50" s="185"/>
      <c r="BL50" s="185"/>
    </row>
    <row r="51" spans="4:64" ht="10.5" customHeight="1" x14ac:dyDescent="0.2"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5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</row>
    <row r="52" spans="4:64" ht="10.5" customHeight="1" x14ac:dyDescent="0.2">
      <c r="H52" s="182" t="str">
        <f>IF(JEFEINMEDIATO2="","",JEFEINMEDIATO2)</f>
        <v/>
      </c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C52" s="182" t="str">
        <f>IF(CARGOJEFE2="","",CARGOJEFE2)</f>
        <v/>
      </c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C52" s="6"/>
      <c r="BD52" s="6"/>
      <c r="BE52" s="6"/>
      <c r="BF52" s="6"/>
      <c r="BG52" s="6"/>
      <c r="BH52" s="6"/>
      <c r="BI52" s="6"/>
      <c r="BJ52" s="6"/>
    </row>
    <row r="53" spans="4:64" ht="10.5" customHeight="1" x14ac:dyDescent="0.2">
      <c r="D53" s="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O53" s="181" t="str">
        <f>IF(DIAINGRESO2="","",DIAINGRESO2)</f>
        <v/>
      </c>
      <c r="AP53" s="181"/>
      <c r="AQ53" s="181"/>
      <c r="AR53" s="181" t="str">
        <f>IF(MESINGRESO2="","",MESINGRESO2)</f>
        <v/>
      </c>
      <c r="AS53" s="181"/>
      <c r="AT53" s="181"/>
      <c r="AU53" s="181"/>
      <c r="AV53" s="182" t="str">
        <f>IF(AÑOINGRESO2="","",AÑOINGRESO2)</f>
        <v/>
      </c>
      <c r="AW53" s="182"/>
      <c r="AX53" s="182"/>
      <c r="AY53" s="182"/>
      <c r="BA53" s="181" t="str">
        <f>IF(DIARETIRO2="","",DIARETIRO2)</f>
        <v/>
      </c>
      <c r="BB53" s="181"/>
      <c r="BC53" s="181"/>
      <c r="BD53" s="181"/>
      <c r="BE53" s="181" t="str">
        <f>IF(MESRETIRO2="","",MESRETIRO2)</f>
        <v/>
      </c>
      <c r="BF53" s="181"/>
      <c r="BG53" s="181"/>
      <c r="BH53" s="181"/>
      <c r="BI53" s="181" t="str">
        <f>IF(AÑORETIRO2="","",AÑORETIRO2)</f>
        <v/>
      </c>
      <c r="BJ53" s="181"/>
      <c r="BK53" s="181"/>
      <c r="BL53" s="181"/>
    </row>
    <row r="54" spans="4:64" ht="10.5" customHeight="1" x14ac:dyDescent="0.2">
      <c r="D54" s="2"/>
    </row>
    <row r="55" spans="4:64" ht="10.5" customHeight="1" x14ac:dyDescent="0.2">
      <c r="H55" s="185" t="str">
        <f>IF(TIEMPOSERVIDO2="","",TIEMPOSERVIDO2)</f>
        <v/>
      </c>
      <c r="I55" s="185"/>
      <c r="J55" s="185"/>
      <c r="K55" s="185"/>
      <c r="L55" s="185"/>
      <c r="M55" s="185"/>
      <c r="N55" s="185"/>
      <c r="O55" s="185"/>
      <c r="P55" s="185"/>
      <c r="S55" s="185" t="str">
        <f>IF(SUELDOINICIAL3="","",SUELDOINICIAL3)</f>
        <v/>
      </c>
      <c r="T55" s="185"/>
      <c r="U55" s="185"/>
      <c r="V55" s="185"/>
      <c r="W55" s="185"/>
      <c r="X55" s="185"/>
      <c r="Y55" s="185"/>
      <c r="Z55" s="185"/>
      <c r="AA55" s="185"/>
      <c r="AB55" s="185"/>
      <c r="AE55" s="185" t="str">
        <f>IF(SUELDOFINAL3="","",SUELDOFINAL3)</f>
        <v/>
      </c>
      <c r="AF55" s="185"/>
      <c r="AG55" s="185"/>
      <c r="AH55" s="185"/>
      <c r="AI55" s="185"/>
      <c r="AJ55" s="185"/>
      <c r="AK55" s="185"/>
      <c r="AL55" s="185"/>
      <c r="AM55" s="185"/>
      <c r="AN55" s="185"/>
      <c r="AP55" s="180" t="str">
        <f>IF(CARGO3="","",CARGO3)</f>
        <v/>
      </c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</row>
    <row r="56" spans="4:64" ht="10.5" customHeight="1" x14ac:dyDescent="0.2">
      <c r="D56" s="2"/>
      <c r="H56" s="185"/>
      <c r="I56" s="185"/>
      <c r="J56" s="185"/>
      <c r="K56" s="185"/>
      <c r="L56" s="185"/>
      <c r="M56" s="185"/>
      <c r="N56" s="185"/>
      <c r="O56" s="185"/>
      <c r="P56" s="185"/>
      <c r="Q56" s="2"/>
      <c r="R56" s="2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D56" s="2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</row>
    <row r="57" spans="4:64" ht="10.5" customHeight="1" x14ac:dyDescent="0.2">
      <c r="D57" s="2"/>
      <c r="P57" s="180" t="str">
        <f>IF(FUNCIONES5="","",FUNCIONES5)</f>
        <v/>
      </c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</row>
    <row r="58" spans="4:64" ht="10.5" customHeight="1" x14ac:dyDescent="0.2"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</row>
    <row r="59" spans="4:64" ht="10.5" customHeight="1" x14ac:dyDescent="0.2">
      <c r="D59" s="2"/>
      <c r="H59" s="183" t="str">
        <f>IF(FUNCIONES6="","",FUNCIONES6)</f>
        <v/>
      </c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</row>
    <row r="60" spans="4:64" ht="10.5" customHeight="1" x14ac:dyDescent="0.2">
      <c r="D60" s="2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</row>
    <row r="61" spans="4:64" ht="10.5" customHeight="1" x14ac:dyDescent="0.2">
      <c r="H61" s="2"/>
      <c r="I61" s="2"/>
      <c r="J61" s="2"/>
      <c r="K61" s="2"/>
      <c r="L61" s="2"/>
      <c r="M61" s="2"/>
      <c r="N61" s="2"/>
      <c r="O61" s="2"/>
    </row>
    <row r="62" spans="4:64" ht="10.5" customHeight="1" x14ac:dyDescent="0.2">
      <c r="D62" s="2"/>
      <c r="E62" s="2"/>
      <c r="F62" s="2"/>
      <c r="G62" s="2"/>
      <c r="I62" s="2"/>
      <c r="J62" s="2"/>
      <c r="K62" s="2"/>
      <c r="L62" s="2"/>
      <c r="M62" s="2"/>
      <c r="N62" s="2"/>
      <c r="O62" s="2"/>
      <c r="P62" s="184" t="str">
        <f>IF(LOGROS3="","",LOGROS3)</f>
        <v/>
      </c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4"/>
      <c r="AS62" s="184"/>
      <c r="AT62" s="184"/>
      <c r="AU62" s="184"/>
      <c r="AV62" s="184"/>
      <c r="AW62" s="184"/>
      <c r="AX62" s="184"/>
      <c r="AY62" s="184"/>
      <c r="AZ62" s="184"/>
      <c r="BA62" s="184"/>
      <c r="BB62" s="184"/>
      <c r="BC62" s="184"/>
      <c r="BD62" s="184"/>
      <c r="BE62" s="184"/>
      <c r="BF62" s="184"/>
      <c r="BG62" s="184"/>
      <c r="BH62" s="184"/>
      <c r="BI62" s="184"/>
      <c r="BJ62" s="184"/>
      <c r="BK62" s="184"/>
    </row>
    <row r="63" spans="4:64" ht="10.5" customHeight="1" x14ac:dyDescent="0.2">
      <c r="D63" s="2"/>
      <c r="E63" s="2"/>
      <c r="F63" s="2"/>
      <c r="G63" s="2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</row>
    <row r="64" spans="4:64" ht="12" customHeight="1" x14ac:dyDescent="0.2">
      <c r="H64" s="2"/>
      <c r="I64" s="2"/>
      <c r="J64" s="2"/>
      <c r="K64" s="2"/>
      <c r="L64" s="2"/>
      <c r="M64" s="2"/>
      <c r="R64" s="183" t="str">
        <f>IF(INDEFINIDO3="","",INDEFINIDO3)</f>
        <v/>
      </c>
      <c r="S64" s="183"/>
      <c r="AO64" s="183" t="str">
        <f>IF(CONTRATODIRECTO3="","",CONTRATODIRECTO3)</f>
        <v/>
      </c>
      <c r="AP64" s="183"/>
      <c r="AT64" s="183" t="str">
        <f>IF(OTRO7="","",OTRO7)</f>
        <v/>
      </c>
      <c r="AU64" s="183"/>
      <c r="BA64" s="180" t="str">
        <f>IF(CUAL27="","",CUAL27)</f>
        <v/>
      </c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</row>
    <row r="65" spans="4:64" ht="12" customHeight="1" x14ac:dyDescent="0.2">
      <c r="D65" s="2"/>
      <c r="R65" s="183" t="str">
        <f>IF(FIJO3="","",FIJO3)</f>
        <v/>
      </c>
      <c r="S65" s="183"/>
      <c r="U65" s="182" t="str">
        <f>IF(ZZTIEMPO3="","",ZZTIEMPO3)</f>
        <v/>
      </c>
      <c r="V65" s="182"/>
      <c r="W65" s="182"/>
      <c r="X65" s="182"/>
      <c r="Y65" s="182"/>
      <c r="Z65" s="182"/>
      <c r="AA65" s="182"/>
      <c r="AB65" s="182"/>
      <c r="AC65" s="182"/>
      <c r="AD65" s="182"/>
      <c r="AO65" s="183" t="str">
        <f>IF(AGENCIA3="","",AGENCIA3)</f>
        <v/>
      </c>
      <c r="AP65" s="183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</row>
    <row r="66" spans="4:64" ht="12" customHeight="1" x14ac:dyDescent="0.2">
      <c r="D66" s="2"/>
      <c r="W66" s="183" t="str">
        <f>IF(TIEMPOCOMPLETO3="","",TIEMPOCOMPLETO3)</f>
        <v/>
      </c>
      <c r="X66" s="183"/>
      <c r="AD66" s="187" t="str">
        <f>IF(MEDIOTIEMPO3="","",MEDIOTIEMPO3)</f>
        <v/>
      </c>
      <c r="AE66" s="187"/>
      <c r="AK66" s="181" t="str">
        <f>IF(PORHORAS3="","",PORHORAS3)</f>
        <v/>
      </c>
      <c r="AL66" s="181"/>
      <c r="AV66" s="181" t="str">
        <f>IF(DIURNA3="","",DIURNA3)</f>
        <v/>
      </c>
      <c r="AW66" s="181"/>
      <c r="AX66" s="3"/>
      <c r="AY66" s="3"/>
      <c r="AZ66" s="3"/>
      <c r="BA66" s="3"/>
      <c r="BB66" s="3"/>
      <c r="BC66" s="3" t="str">
        <f>IF(NOCTURNA3="","",NOCTURNA3)</f>
        <v/>
      </c>
      <c r="BD66" s="3"/>
      <c r="BE66" s="3"/>
      <c r="BF66" s="3"/>
      <c r="BG66" s="3"/>
      <c r="BH66" s="3"/>
      <c r="BI66" s="3"/>
      <c r="BJ66" s="183" t="str">
        <f>IF(OTRAJORNADA3="","",OTRAJORNADA3)</f>
        <v/>
      </c>
      <c r="BK66" s="183"/>
    </row>
    <row r="67" spans="4:64" ht="10.5" customHeight="1" x14ac:dyDescent="0.2">
      <c r="P67" s="183" t="str">
        <f>IF(MOTIVORETIRO3="","",MOTIVORETIRO3)</f>
        <v/>
      </c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</row>
    <row r="68" spans="4:64" ht="10.5" customHeight="1" x14ac:dyDescent="0.2"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</row>
    <row r="69" spans="4:64" ht="10.5" customHeight="1" x14ac:dyDescent="0.2"/>
    <row r="70" spans="4:64" ht="10.5" customHeight="1" x14ac:dyDescent="0.2"/>
    <row r="71" spans="4:64" ht="10.5" customHeight="1" x14ac:dyDescent="0.2"/>
    <row r="72" spans="4:64" ht="10.5" customHeight="1" x14ac:dyDescent="0.2">
      <c r="T72" s="183" t="str">
        <f>IF(_SI16="","",_SI16)</f>
        <v/>
      </c>
      <c r="U72" s="183"/>
      <c r="X72" s="183" t="str">
        <f>IF(_NO16="","",_NO16)</f>
        <v/>
      </c>
      <c r="Y72" s="183"/>
      <c r="AN72" s="183" t="str">
        <f>IF(_SI17="","",_SI17)</f>
        <v/>
      </c>
      <c r="AO72" s="183"/>
      <c r="AR72" s="1" t="str">
        <f>IF(_NO17="","",_NO17)</f>
        <v/>
      </c>
      <c r="BG72" s="181" t="str">
        <f>IF(_SI18="","",_SI18)</f>
        <v/>
      </c>
      <c r="BH72" s="181"/>
      <c r="BK72" s="186" t="str">
        <f>IF(_NO18="","",_NO18)</f>
        <v/>
      </c>
      <c r="BL72" s="186"/>
    </row>
    <row r="73" spans="4:64" ht="12.75" customHeight="1" x14ac:dyDescent="0.2">
      <c r="L73" s="182" t="str">
        <f>IF(CUAL28="","",CUAL28)</f>
        <v/>
      </c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AE73" s="182" t="str">
        <f>IF(ZZCUALES30="","",ZZCUALES30)</f>
        <v/>
      </c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X73" s="182" t="str">
        <f>IF(CUAL29="","",CUAL29)</f>
        <v/>
      </c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</row>
    <row r="74" spans="4:64" ht="11.25" customHeight="1" x14ac:dyDescent="0.2">
      <c r="L74" s="183" t="str">
        <f>IF(FECHA4="","",FECHA4)</f>
        <v/>
      </c>
      <c r="M74" s="183"/>
      <c r="N74" s="183"/>
      <c r="O74" s="183"/>
      <c r="P74" s="183"/>
      <c r="Q74" s="183"/>
      <c r="S74" s="183" t="str">
        <f>IF(COTIZANTE="","",COTIZANTE)</f>
        <v/>
      </c>
      <c r="T74" s="183"/>
      <c r="X74" s="183" t="str">
        <f>IF(BENEFICIARIO="","",BENEFICIARIO)</f>
        <v/>
      </c>
      <c r="Y74" s="183"/>
      <c r="AI74" s="182" t="str">
        <f>IF(FECHAFILIACION="","",FECHAFILIACION)</f>
        <v/>
      </c>
      <c r="AJ74" s="182"/>
      <c r="AK74" s="182"/>
      <c r="AL74" s="182"/>
      <c r="AM74" s="182"/>
      <c r="AN74" s="182"/>
      <c r="AO74" s="182"/>
      <c r="BC74" s="183" t="str">
        <f>IF(FECHAAFILIACION2="","",FECHAAFILIACION2)</f>
        <v/>
      </c>
      <c r="BD74" s="183"/>
      <c r="BE74" s="183"/>
      <c r="BF74" s="183"/>
      <c r="BG74" s="183"/>
      <c r="BH74" s="183"/>
      <c r="BI74" s="183"/>
      <c r="BJ74" s="183"/>
      <c r="BK74" s="183"/>
    </row>
    <row r="75" spans="4:64" ht="10.5" customHeight="1" x14ac:dyDescent="0.2"/>
    <row r="76" spans="4:64" ht="10.5" customHeight="1" x14ac:dyDescent="0.2"/>
    <row r="77" spans="4:64" ht="10.5" customHeight="1" x14ac:dyDescent="0.2"/>
    <row r="78" spans="4:64" ht="10.5" customHeight="1" x14ac:dyDescent="0.2"/>
    <row r="79" spans="4:64" ht="10.5" customHeight="1" x14ac:dyDescent="0.2"/>
    <row r="80" spans="4:64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</sheetData>
  <sheetProtection password="BB17" sheet="1" objects="1" scenarios="1" selectLockedCells="1" selectUnlockedCells="1"/>
  <mergeCells count="107">
    <mergeCell ref="BK72:BL72"/>
    <mergeCell ref="BB24:BC24"/>
    <mergeCell ref="L74:Q74"/>
    <mergeCell ref="L73:Y73"/>
    <mergeCell ref="AI74:AO74"/>
    <mergeCell ref="AE73:AR73"/>
    <mergeCell ref="AX73:BL73"/>
    <mergeCell ref="BC74:BK74"/>
    <mergeCell ref="AN72:AO72"/>
    <mergeCell ref="T72:U72"/>
    <mergeCell ref="X72:Y72"/>
    <mergeCell ref="S74:T74"/>
    <mergeCell ref="X74:Y74"/>
    <mergeCell ref="BG72:BH72"/>
    <mergeCell ref="W66:X66"/>
    <mergeCell ref="AD66:AE66"/>
    <mergeCell ref="AK66:AL66"/>
    <mergeCell ref="AV66:AW66"/>
    <mergeCell ref="BJ66:BK66"/>
    <mergeCell ref="P67:BK68"/>
    <mergeCell ref="H59:BK60"/>
    <mergeCell ref="P62:BK63"/>
    <mergeCell ref="AO64:AP64"/>
    <mergeCell ref="AT64:AU64"/>
    <mergeCell ref="BI53:BL53"/>
    <mergeCell ref="AC52:AM53"/>
    <mergeCell ref="AO53:AQ53"/>
    <mergeCell ref="BA64:BK65"/>
    <mergeCell ref="U65:AD65"/>
    <mergeCell ref="AO65:AP65"/>
    <mergeCell ref="R64:S64"/>
    <mergeCell ref="R65:S65"/>
    <mergeCell ref="H55:P56"/>
    <mergeCell ref="S55:AB56"/>
    <mergeCell ref="AE55:AN56"/>
    <mergeCell ref="AP55:BK56"/>
    <mergeCell ref="P57:BK58"/>
    <mergeCell ref="W45:X45"/>
    <mergeCell ref="AD45:AE45"/>
    <mergeCell ref="AK45:AL45"/>
    <mergeCell ref="AV45:AW45"/>
    <mergeCell ref="BJ45:BK45"/>
    <mergeCell ref="P46:BK47"/>
    <mergeCell ref="H52:Z53"/>
    <mergeCell ref="P36:BK37"/>
    <mergeCell ref="H38:BK39"/>
    <mergeCell ref="P41:BK42"/>
    <mergeCell ref="AO43:AP43"/>
    <mergeCell ref="AT43:AU43"/>
    <mergeCell ref="BA43:BK44"/>
    <mergeCell ref="U44:AD44"/>
    <mergeCell ref="AO44:AP44"/>
    <mergeCell ref="R43:S43"/>
    <mergeCell ref="R44:S44"/>
    <mergeCell ref="H50:AF51"/>
    <mergeCell ref="AH50:AY51"/>
    <mergeCell ref="BC50:BL51"/>
    <mergeCell ref="AR53:AU53"/>
    <mergeCell ref="AV53:AY53"/>
    <mergeCell ref="BA53:BD53"/>
    <mergeCell ref="BE53:BH53"/>
    <mergeCell ref="BA32:BD32"/>
    <mergeCell ref="BE32:BH32"/>
    <mergeCell ref="BI32:BL32"/>
    <mergeCell ref="H34:P35"/>
    <mergeCell ref="S34:AB35"/>
    <mergeCell ref="AE34:AN35"/>
    <mergeCell ref="AP34:BK35"/>
    <mergeCell ref="AC31:AM32"/>
    <mergeCell ref="AO32:AQ32"/>
    <mergeCell ref="BI11:BL11"/>
    <mergeCell ref="H10:W11"/>
    <mergeCell ref="H17:BK18"/>
    <mergeCell ref="U23:AD23"/>
    <mergeCell ref="BA22:BK23"/>
    <mergeCell ref="AV24:AW24"/>
    <mergeCell ref="P25:BK26"/>
    <mergeCell ref="W24:X24"/>
    <mergeCell ref="AD24:AE24"/>
    <mergeCell ref="BJ24:BK24"/>
    <mergeCell ref="AT22:AU22"/>
    <mergeCell ref="AK24:AL24"/>
    <mergeCell ref="R22:S22"/>
    <mergeCell ref="H8:AF9"/>
    <mergeCell ref="AH8:AY9"/>
    <mergeCell ref="AR32:AU32"/>
    <mergeCell ref="AV32:AY32"/>
    <mergeCell ref="H31:Z32"/>
    <mergeCell ref="AO23:AP23"/>
    <mergeCell ref="H29:AF30"/>
    <mergeCell ref="AH29:AY30"/>
    <mergeCell ref="P20:BK21"/>
    <mergeCell ref="BC8:BL9"/>
    <mergeCell ref="BE11:BH11"/>
    <mergeCell ref="BA11:BD11"/>
    <mergeCell ref="AR11:AU11"/>
    <mergeCell ref="AO11:AQ11"/>
    <mergeCell ref="Y10:AL11"/>
    <mergeCell ref="H13:P14"/>
    <mergeCell ref="S13:AB14"/>
    <mergeCell ref="BC29:BL30"/>
    <mergeCell ref="R23:S23"/>
    <mergeCell ref="AV11:AY11"/>
    <mergeCell ref="AE13:AN14"/>
    <mergeCell ref="AP13:BK14"/>
    <mergeCell ref="P15:BK16"/>
    <mergeCell ref="AO22:AP22"/>
  </mergeCells>
  <pageMargins left="0" right="0" top="0" bottom="0" header="0" footer="0"/>
  <pageSetup paperSize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BC107"/>
  <sheetViews>
    <sheetView showGridLines="0" showRowColHeaders="0" zoomScaleNormal="100" workbookViewId="0">
      <pane ySplit="4" topLeftCell="A5" activePane="bottomLeft" state="frozen"/>
      <selection pane="bottomLeft" activeCell="X3" sqref="X3"/>
    </sheetView>
  </sheetViews>
  <sheetFormatPr baseColWidth="10" defaultColWidth="0" defaultRowHeight="12.75" zeroHeight="1" x14ac:dyDescent="0.2"/>
  <cols>
    <col min="1" max="1" width="3.7109375" style="26" customWidth="1"/>
    <col min="2" max="2" width="4.5703125" style="26" customWidth="1"/>
    <col min="3" max="3" width="9.28515625" style="26" customWidth="1"/>
    <col min="4" max="5" width="4.28515625" style="26" customWidth="1"/>
    <col min="6" max="6" width="2.140625" style="26" customWidth="1"/>
    <col min="7" max="7" width="1.85546875" style="26" customWidth="1"/>
    <col min="8" max="8" width="1.42578125" style="26" customWidth="1"/>
    <col min="9" max="9" width="0.42578125" style="26" customWidth="1"/>
    <col min="10" max="10" width="2.5703125" style="26" customWidth="1"/>
    <col min="11" max="11" width="3.140625" style="26" customWidth="1"/>
    <col min="12" max="12" width="1.140625" style="26" customWidth="1"/>
    <col min="13" max="13" width="2.7109375" style="26" customWidth="1"/>
    <col min="14" max="14" width="1.140625" style="26" customWidth="1"/>
    <col min="15" max="15" width="2.5703125" style="26" customWidth="1"/>
    <col min="16" max="16" width="0.85546875" style="26" customWidth="1"/>
    <col min="17" max="17" width="4.42578125" style="26" customWidth="1"/>
    <col min="18" max="18" width="3.28515625" style="26" customWidth="1"/>
    <col min="19" max="19" width="1.5703125" style="26" customWidth="1"/>
    <col min="20" max="21" width="2.140625" style="26" customWidth="1"/>
    <col min="22" max="22" width="1.28515625" style="26" customWidth="1"/>
    <col min="23" max="23" width="0.7109375" style="26" customWidth="1"/>
    <col min="24" max="24" width="2.28515625" style="26" customWidth="1"/>
    <col min="25" max="25" width="4" style="26" customWidth="1"/>
    <col min="26" max="26" width="1" style="26" customWidth="1"/>
    <col min="27" max="27" width="1.85546875" style="26" customWidth="1"/>
    <col min="28" max="28" width="1.28515625" style="26" customWidth="1"/>
    <col min="29" max="29" width="1.140625" style="26" customWidth="1"/>
    <col min="30" max="30" width="1.85546875" style="26" customWidth="1"/>
    <col min="31" max="31" width="1.28515625" style="26" customWidth="1"/>
    <col min="32" max="32" width="3" style="26" customWidth="1"/>
    <col min="33" max="34" width="1" style="26" customWidth="1"/>
    <col min="35" max="35" width="7.28515625" style="26" customWidth="1"/>
    <col min="36" max="36" width="0.7109375" style="26" customWidth="1"/>
    <col min="37" max="37" width="1.7109375" style="26" customWidth="1"/>
    <col min="38" max="38" width="5.7109375" style="26" customWidth="1"/>
    <col min="39" max="39" width="4.5703125" style="26" customWidth="1"/>
    <col min="40" max="40" width="4" style="26" customWidth="1"/>
    <col min="41" max="41" width="11.5703125" style="26" customWidth="1"/>
    <col min="42" max="42" width="3.42578125" style="26" customWidth="1"/>
    <col min="43" max="43" width="1.7109375" style="26" customWidth="1"/>
    <col min="44" max="44" width="9.140625" style="26" customWidth="1"/>
    <col min="45" max="45" width="23.28515625" style="26" hidden="1" customWidth="1"/>
    <col min="46" max="48" width="9.140625" style="26" hidden="1" customWidth="1"/>
    <col min="49" max="49" width="9.140625" style="27" hidden="1" customWidth="1"/>
    <col min="50" max="51" width="9.140625" style="26" hidden="1" customWidth="1"/>
    <col min="52" max="54" width="9.140625" style="26" customWidth="1"/>
    <col min="55" max="16384" width="0" style="26" hidden="1"/>
  </cols>
  <sheetData>
    <row r="1" spans="1:51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26" t="s">
        <v>206</v>
      </c>
      <c r="AT1" s="26" t="s">
        <v>207</v>
      </c>
      <c r="AU1" s="26" t="s">
        <v>208</v>
      </c>
      <c r="AV1" s="26" t="s">
        <v>209</v>
      </c>
      <c r="AW1" s="27" t="s">
        <v>210</v>
      </c>
      <c r="AX1" s="26" t="s">
        <v>211</v>
      </c>
      <c r="AY1" s="26" t="s">
        <v>212</v>
      </c>
    </row>
    <row r="2" spans="1:5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39" t="s">
        <v>234</v>
      </c>
      <c r="AT2" s="39" t="s">
        <v>1081</v>
      </c>
      <c r="AU2" s="26">
        <v>1470</v>
      </c>
      <c r="AV2" s="26">
        <v>1460</v>
      </c>
      <c r="AW2" s="27">
        <v>10</v>
      </c>
      <c r="AX2" s="26" t="s">
        <v>905</v>
      </c>
      <c r="AY2" s="26">
        <v>0</v>
      </c>
    </row>
    <row r="3" spans="1:51" x14ac:dyDescent="0.2">
      <c r="AS3" s="39" t="s">
        <v>235</v>
      </c>
      <c r="AT3" s="39" t="s">
        <v>1053</v>
      </c>
      <c r="AU3" s="26">
        <v>1350</v>
      </c>
      <c r="AV3" s="26">
        <v>1460</v>
      </c>
      <c r="AW3" s="27">
        <v>10</v>
      </c>
      <c r="AX3" s="26" t="s">
        <v>905</v>
      </c>
      <c r="AY3" s="26">
        <v>1</v>
      </c>
    </row>
    <row r="4" spans="1:51" ht="11.45" customHeight="1" x14ac:dyDescent="0.2">
      <c r="B4" s="189"/>
      <c r="C4" s="189"/>
      <c r="D4" s="189"/>
      <c r="E4" s="189"/>
      <c r="F4" s="189"/>
      <c r="AS4" s="39" t="s">
        <v>236</v>
      </c>
      <c r="AT4" s="39" t="s">
        <v>1107</v>
      </c>
      <c r="AU4" s="26">
        <v>1470</v>
      </c>
      <c r="AV4" s="26">
        <v>1400</v>
      </c>
      <c r="AW4" s="27">
        <v>10</v>
      </c>
      <c r="AX4" s="26" t="s">
        <v>905</v>
      </c>
      <c r="AY4" s="26">
        <v>2</v>
      </c>
    </row>
    <row r="5" spans="1:51" ht="24" customHeight="1" x14ac:dyDescent="0.2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S5" s="39" t="s">
        <v>237</v>
      </c>
      <c r="AT5" s="39" t="s">
        <v>1108</v>
      </c>
      <c r="AU5" s="26">
        <v>1350</v>
      </c>
      <c r="AV5" s="26">
        <v>1400</v>
      </c>
      <c r="AW5" s="27">
        <v>10</v>
      </c>
      <c r="AX5" s="26" t="s">
        <v>905</v>
      </c>
      <c r="AY5" s="26">
        <v>3</v>
      </c>
    </row>
    <row r="6" spans="1:51" ht="6.6" customHeight="1" x14ac:dyDescent="0.2">
      <c r="AS6" s="39" t="s">
        <v>238</v>
      </c>
      <c r="AT6" s="39" t="s">
        <v>877</v>
      </c>
      <c r="AU6" s="26">
        <v>1230</v>
      </c>
      <c r="AV6" s="26">
        <v>1620</v>
      </c>
      <c r="AW6" s="27">
        <v>10</v>
      </c>
      <c r="AX6" s="26" t="s">
        <v>905</v>
      </c>
      <c r="AY6" s="26">
        <v>4</v>
      </c>
    </row>
    <row r="7" spans="1:51" ht="15.6" customHeight="1" x14ac:dyDescent="0.2">
      <c r="B7" s="190" t="s">
        <v>193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S7" s="39" t="s">
        <v>239</v>
      </c>
      <c r="AT7" s="39" t="s">
        <v>878</v>
      </c>
      <c r="AU7" s="26">
        <v>1230</v>
      </c>
      <c r="AV7" s="26">
        <v>1690</v>
      </c>
      <c r="AW7" s="27">
        <v>10</v>
      </c>
      <c r="AX7" s="26" t="s">
        <v>905</v>
      </c>
      <c r="AY7" s="26">
        <v>5</v>
      </c>
    </row>
    <row r="8" spans="1:51" ht="10.15" customHeight="1" x14ac:dyDescent="0.2">
      <c r="B8" s="191" t="s">
        <v>171</v>
      </c>
      <c r="C8" s="71" t="s">
        <v>38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 t="s">
        <v>174</v>
      </c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 t="s">
        <v>57</v>
      </c>
      <c r="AE8" s="71"/>
      <c r="AF8" s="71"/>
      <c r="AG8" s="71"/>
      <c r="AH8" s="71"/>
      <c r="AI8" s="71"/>
      <c r="AJ8" s="71"/>
      <c r="AK8" s="71"/>
      <c r="AL8" s="71"/>
      <c r="AM8" s="71"/>
      <c r="AN8" s="71" t="s">
        <v>6</v>
      </c>
      <c r="AO8" s="71"/>
      <c r="AP8" s="71"/>
      <c r="AQ8" s="71"/>
      <c r="AS8" s="39" t="s">
        <v>240</v>
      </c>
      <c r="AT8" s="39" t="s">
        <v>1109</v>
      </c>
      <c r="AU8" s="26">
        <v>1230</v>
      </c>
      <c r="AV8" s="26">
        <v>1750</v>
      </c>
      <c r="AW8" s="27">
        <v>10</v>
      </c>
      <c r="AX8" s="26" t="s">
        <v>905</v>
      </c>
      <c r="AY8" s="26">
        <v>6</v>
      </c>
    </row>
    <row r="9" spans="1:51" ht="3" customHeight="1" x14ac:dyDescent="0.2">
      <c r="B9" s="19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S9" s="39" t="s">
        <v>241</v>
      </c>
      <c r="AT9" s="39" t="s">
        <v>1110</v>
      </c>
      <c r="AU9" s="26">
        <v>1230</v>
      </c>
      <c r="AV9" s="26">
        <v>1820</v>
      </c>
      <c r="AW9" s="27">
        <v>10</v>
      </c>
      <c r="AX9" s="26" t="s">
        <v>905</v>
      </c>
      <c r="AY9" s="26">
        <v>7</v>
      </c>
    </row>
    <row r="10" spans="1:51" ht="16.899999999999999" customHeight="1" x14ac:dyDescent="0.2">
      <c r="B10" s="191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8"/>
      <c r="AO10" s="78"/>
      <c r="AP10" s="78"/>
      <c r="AQ10" s="78"/>
      <c r="AS10" s="39" t="s">
        <v>245</v>
      </c>
      <c r="AT10" s="39" t="s">
        <v>1111</v>
      </c>
      <c r="AU10" s="26">
        <v>420</v>
      </c>
      <c r="AV10" s="26">
        <v>830</v>
      </c>
      <c r="AW10" s="27">
        <v>10</v>
      </c>
      <c r="AX10" s="26" t="s">
        <v>905</v>
      </c>
      <c r="AY10" s="26">
        <v>8</v>
      </c>
    </row>
    <row r="11" spans="1:51" ht="10.9" customHeight="1" x14ac:dyDescent="0.2">
      <c r="B11" s="191" t="s">
        <v>172</v>
      </c>
      <c r="C11" s="71" t="s">
        <v>38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 t="s">
        <v>174</v>
      </c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 t="s">
        <v>57</v>
      </c>
      <c r="AE11" s="71"/>
      <c r="AF11" s="71"/>
      <c r="AG11" s="71"/>
      <c r="AH11" s="71"/>
      <c r="AI11" s="71"/>
      <c r="AJ11" s="71"/>
      <c r="AK11" s="71"/>
      <c r="AL11" s="71"/>
      <c r="AM11" s="71"/>
      <c r="AN11" s="71" t="s">
        <v>6</v>
      </c>
      <c r="AO11" s="71"/>
      <c r="AP11" s="71"/>
      <c r="AQ11" s="71"/>
      <c r="AS11" s="39" t="s">
        <v>254</v>
      </c>
      <c r="AT11" s="39" t="s">
        <v>886</v>
      </c>
      <c r="AU11" s="26">
        <v>330</v>
      </c>
      <c r="AV11" s="26">
        <v>1620</v>
      </c>
      <c r="AW11" s="27">
        <v>10</v>
      </c>
      <c r="AX11" s="26" t="s">
        <v>905</v>
      </c>
      <c r="AY11" s="26">
        <v>9</v>
      </c>
    </row>
    <row r="12" spans="1:51" ht="3" customHeight="1" x14ac:dyDescent="0.2">
      <c r="B12" s="19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S12" s="39" t="s">
        <v>255</v>
      </c>
      <c r="AT12" s="39" t="s">
        <v>887</v>
      </c>
      <c r="AU12" s="26">
        <v>330</v>
      </c>
      <c r="AV12" s="26">
        <v>1690</v>
      </c>
      <c r="AW12" s="27">
        <v>10</v>
      </c>
      <c r="AX12" s="26" t="s">
        <v>905</v>
      </c>
      <c r="AY12" s="26">
        <v>10</v>
      </c>
    </row>
    <row r="13" spans="1:51" ht="16.149999999999999" customHeight="1" x14ac:dyDescent="0.2">
      <c r="B13" s="191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8"/>
      <c r="AO13" s="78"/>
      <c r="AP13" s="78"/>
      <c r="AQ13" s="78"/>
      <c r="AS13" s="39" t="s">
        <v>256</v>
      </c>
      <c r="AT13" s="39" t="s">
        <v>1112</v>
      </c>
      <c r="AU13" s="26">
        <v>330</v>
      </c>
      <c r="AV13" s="26">
        <v>1750</v>
      </c>
      <c r="AW13" s="27">
        <v>10</v>
      </c>
      <c r="AX13" s="26" t="s">
        <v>905</v>
      </c>
      <c r="AY13" s="26">
        <v>11</v>
      </c>
    </row>
    <row r="14" spans="1:51" ht="14.45" customHeight="1" x14ac:dyDescent="0.2">
      <c r="B14" s="192" t="s">
        <v>194</v>
      </c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S14" s="39" t="s">
        <v>257</v>
      </c>
      <c r="AT14" s="39" t="s">
        <v>888</v>
      </c>
      <c r="AU14" s="26">
        <v>330</v>
      </c>
      <c r="AV14" s="26">
        <v>1820</v>
      </c>
      <c r="AW14" s="27">
        <v>10</v>
      </c>
      <c r="AX14" s="26" t="s">
        <v>905</v>
      </c>
      <c r="AY14" s="26">
        <v>12</v>
      </c>
    </row>
    <row r="15" spans="1:51" ht="14.45" customHeight="1" x14ac:dyDescent="0.2">
      <c r="B15" s="191" t="s">
        <v>173</v>
      </c>
      <c r="C15" s="71" t="s">
        <v>38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 t="s">
        <v>174</v>
      </c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 t="s">
        <v>57</v>
      </c>
      <c r="AE15" s="71"/>
      <c r="AF15" s="71"/>
      <c r="AG15" s="71"/>
      <c r="AH15" s="71"/>
      <c r="AI15" s="71"/>
      <c r="AJ15" s="71"/>
      <c r="AK15" s="71"/>
      <c r="AL15" s="71"/>
      <c r="AM15" s="71"/>
      <c r="AN15" s="71" t="s">
        <v>6</v>
      </c>
      <c r="AO15" s="71"/>
      <c r="AP15" s="71"/>
      <c r="AQ15" s="71"/>
      <c r="AS15" s="39" t="s">
        <v>258</v>
      </c>
      <c r="AT15" s="39" t="s">
        <v>894</v>
      </c>
      <c r="AU15" s="26">
        <v>520</v>
      </c>
      <c r="AV15" s="26">
        <v>1620</v>
      </c>
      <c r="AW15" s="27">
        <v>10</v>
      </c>
      <c r="AX15" s="26" t="s">
        <v>905</v>
      </c>
      <c r="AY15" s="26">
        <v>13</v>
      </c>
    </row>
    <row r="16" spans="1:51" ht="16.149999999999999" customHeight="1" x14ac:dyDescent="0.2">
      <c r="B16" s="191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S16" s="39" t="s">
        <v>259</v>
      </c>
      <c r="AT16" s="39" t="s">
        <v>895</v>
      </c>
      <c r="AU16" s="26">
        <v>520</v>
      </c>
      <c r="AV16" s="26">
        <v>1690</v>
      </c>
      <c r="AW16" s="27">
        <v>10</v>
      </c>
      <c r="AX16" s="26" t="s">
        <v>905</v>
      </c>
      <c r="AY16" s="26">
        <v>14</v>
      </c>
    </row>
    <row r="17" spans="2:55" ht="6.6" customHeight="1" x14ac:dyDescent="0.2">
      <c r="AS17" s="39" t="s">
        <v>260</v>
      </c>
      <c r="AT17" s="39" t="s">
        <v>1113</v>
      </c>
      <c r="AU17" s="26">
        <v>520</v>
      </c>
      <c r="AV17" s="26">
        <v>1750</v>
      </c>
      <c r="AW17" s="27">
        <v>10</v>
      </c>
      <c r="AX17" s="26" t="s">
        <v>905</v>
      </c>
      <c r="AY17" s="26">
        <v>15</v>
      </c>
    </row>
    <row r="18" spans="2:55" ht="15" customHeight="1" x14ac:dyDescent="0.2">
      <c r="B18" s="195" t="s">
        <v>1203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S18" s="39" t="s">
        <v>261</v>
      </c>
      <c r="AT18" s="39" t="s">
        <v>1114</v>
      </c>
      <c r="AU18" s="26">
        <v>520</v>
      </c>
      <c r="AV18" s="26">
        <v>1820</v>
      </c>
      <c r="AW18" s="27">
        <v>10</v>
      </c>
      <c r="AX18" s="26" t="s">
        <v>905</v>
      </c>
      <c r="AY18" s="26">
        <v>16</v>
      </c>
    </row>
    <row r="19" spans="2:55" ht="17.45" customHeight="1" x14ac:dyDescent="0.2">
      <c r="B19" s="53" t="s">
        <v>171</v>
      </c>
      <c r="C19" s="193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S19" s="39" t="s">
        <v>262</v>
      </c>
      <c r="AT19" s="39" t="s">
        <v>900</v>
      </c>
      <c r="AU19" s="26">
        <v>900</v>
      </c>
      <c r="AV19" s="26">
        <v>1620</v>
      </c>
      <c r="AW19" s="27">
        <v>10</v>
      </c>
      <c r="AX19" s="26" t="s">
        <v>905</v>
      </c>
      <c r="AY19" s="26">
        <v>17</v>
      </c>
      <c r="BC19" s="33"/>
    </row>
    <row r="20" spans="2:55" ht="17.45" customHeight="1" x14ac:dyDescent="0.2">
      <c r="B20" s="53" t="s">
        <v>172</v>
      </c>
      <c r="C20" s="193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S20" s="39" t="s">
        <v>263</v>
      </c>
      <c r="AT20" s="39" t="s">
        <v>901</v>
      </c>
      <c r="AU20" s="26">
        <v>900</v>
      </c>
      <c r="AV20" s="26">
        <v>1690</v>
      </c>
      <c r="AW20" s="27">
        <v>10</v>
      </c>
      <c r="AX20" s="26" t="s">
        <v>905</v>
      </c>
      <c r="AY20" s="26">
        <v>18</v>
      </c>
    </row>
    <row r="21" spans="2:55" ht="19.899999999999999" customHeight="1" x14ac:dyDescent="0.2">
      <c r="B21" s="53" t="s">
        <v>173</v>
      </c>
      <c r="C21" s="193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S21" s="39" t="s">
        <v>264</v>
      </c>
      <c r="AT21" s="40" t="s">
        <v>1115</v>
      </c>
      <c r="AU21" s="26">
        <v>900</v>
      </c>
      <c r="AV21" s="26">
        <v>1750</v>
      </c>
      <c r="AW21" s="27">
        <v>10</v>
      </c>
      <c r="AX21" s="26" t="s">
        <v>905</v>
      </c>
      <c r="AY21" s="26">
        <v>19</v>
      </c>
    </row>
    <row r="22" spans="2:55" ht="7.15" customHeight="1" x14ac:dyDescent="0.2">
      <c r="AS22" s="39" t="s">
        <v>265</v>
      </c>
      <c r="AT22" s="40" t="s">
        <v>1116</v>
      </c>
      <c r="AU22" s="26">
        <v>900</v>
      </c>
      <c r="AV22" s="26">
        <v>1820</v>
      </c>
      <c r="AW22" s="27">
        <v>10</v>
      </c>
      <c r="AX22" s="26" t="s">
        <v>905</v>
      </c>
      <c r="AY22" s="26">
        <v>20</v>
      </c>
    </row>
    <row r="23" spans="2:55" ht="5.45" customHeight="1" x14ac:dyDescent="0.2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S23" s="39" t="s">
        <v>266</v>
      </c>
      <c r="AT23" s="40" t="s">
        <v>872</v>
      </c>
      <c r="AU23" s="26">
        <v>1090</v>
      </c>
      <c r="AV23" s="26">
        <v>1620</v>
      </c>
      <c r="AW23" s="27">
        <v>10</v>
      </c>
      <c r="AX23" s="26" t="s">
        <v>905</v>
      </c>
      <c r="AY23" s="26">
        <v>21</v>
      </c>
    </row>
    <row r="24" spans="2:55" ht="15" customHeight="1" x14ac:dyDescent="0.2"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69"/>
      <c r="AS24" s="39" t="s">
        <v>267</v>
      </c>
      <c r="AT24" s="40" t="s">
        <v>873</v>
      </c>
      <c r="AU24" s="26">
        <v>1090</v>
      </c>
      <c r="AV24" s="26">
        <v>1690</v>
      </c>
      <c r="AW24" s="27">
        <v>10</v>
      </c>
      <c r="AX24" s="26" t="s">
        <v>905</v>
      </c>
      <c r="AY24" s="26">
        <v>22</v>
      </c>
    </row>
    <row r="25" spans="2:55" ht="17.45" customHeight="1" x14ac:dyDescent="0.2">
      <c r="B25" s="74"/>
      <c r="C25" s="74"/>
      <c r="D25" s="74"/>
      <c r="E25" s="74"/>
      <c r="F25" s="74"/>
      <c r="G25" s="199"/>
      <c r="H25" s="199"/>
      <c r="I25" s="199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S25" s="39" t="s">
        <v>268</v>
      </c>
      <c r="AT25" s="40" t="s">
        <v>1117</v>
      </c>
      <c r="AU25" s="26">
        <v>1090</v>
      </c>
      <c r="AV25" s="26">
        <v>1750</v>
      </c>
      <c r="AW25" s="27">
        <v>10</v>
      </c>
      <c r="AX25" s="26" t="s">
        <v>905</v>
      </c>
      <c r="AY25" s="26">
        <v>23</v>
      </c>
    </row>
    <row r="26" spans="2:55" ht="22.15" customHeight="1" x14ac:dyDescent="0.2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S26" s="39" t="s">
        <v>269</v>
      </c>
      <c r="AT26" s="40" t="s">
        <v>1118</v>
      </c>
      <c r="AU26" s="26">
        <v>1090</v>
      </c>
      <c r="AV26" s="26">
        <v>1820</v>
      </c>
      <c r="AW26" s="27">
        <v>10</v>
      </c>
      <c r="AX26" s="26" t="s">
        <v>905</v>
      </c>
      <c r="AY26" s="26">
        <v>24</v>
      </c>
    </row>
    <row r="27" spans="2:55" ht="20.45" customHeight="1" x14ac:dyDescent="0.2"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196" t="s">
        <v>175</v>
      </c>
      <c r="AJ27" s="196"/>
      <c r="AK27" s="196"/>
      <c r="AL27" s="196"/>
      <c r="AM27" s="196"/>
      <c r="AN27" s="196"/>
      <c r="AO27" s="196"/>
      <c r="AP27" s="196"/>
      <c r="AQ27" s="196"/>
      <c r="AS27" s="39" t="s">
        <v>283</v>
      </c>
      <c r="AT27" s="39" t="s">
        <v>1119</v>
      </c>
      <c r="AU27" s="26">
        <v>890</v>
      </c>
      <c r="AV27" s="26">
        <v>2500</v>
      </c>
      <c r="AW27" s="27">
        <v>10</v>
      </c>
      <c r="AX27" s="26" t="s">
        <v>905</v>
      </c>
      <c r="AY27" s="26">
        <v>25</v>
      </c>
    </row>
    <row r="28" spans="2:55" ht="12.6" customHeight="1" x14ac:dyDescent="0.2"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197"/>
      <c r="AJ28" s="198"/>
      <c r="AK28" s="198"/>
      <c r="AL28" s="198"/>
      <c r="AM28" s="198"/>
      <c r="AN28" s="198"/>
      <c r="AO28" s="198"/>
      <c r="AP28" s="198"/>
      <c r="AQ28" s="198"/>
      <c r="AS28" s="39" t="s">
        <v>289</v>
      </c>
      <c r="AT28" s="39" t="s">
        <v>1120</v>
      </c>
      <c r="AU28" s="26">
        <v>1310</v>
      </c>
      <c r="AV28" s="26">
        <v>1130</v>
      </c>
      <c r="AW28" s="27">
        <v>10</v>
      </c>
      <c r="AX28" s="26" t="s">
        <v>905</v>
      </c>
      <c r="AY28" s="26">
        <v>26</v>
      </c>
    </row>
    <row r="29" spans="2:55" ht="10.9" customHeight="1" x14ac:dyDescent="0.2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98"/>
      <c r="AJ29" s="198"/>
      <c r="AK29" s="198"/>
      <c r="AL29" s="198"/>
      <c r="AM29" s="198"/>
      <c r="AN29" s="198"/>
      <c r="AO29" s="198"/>
      <c r="AP29" s="198"/>
      <c r="AQ29" s="198"/>
      <c r="AS29" s="39" t="s">
        <v>298</v>
      </c>
      <c r="AT29" s="39" t="s">
        <v>1121</v>
      </c>
      <c r="AU29" s="26">
        <v>350</v>
      </c>
      <c r="AV29" s="26">
        <v>1920</v>
      </c>
      <c r="AW29" s="27">
        <v>10</v>
      </c>
      <c r="AX29" s="26" t="s">
        <v>905</v>
      </c>
      <c r="AY29" s="26">
        <v>27</v>
      </c>
    </row>
    <row r="30" spans="2:55" ht="11.45" customHeight="1" x14ac:dyDescent="0.2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198"/>
      <c r="AJ30" s="198"/>
      <c r="AK30" s="198"/>
      <c r="AL30" s="198"/>
      <c r="AM30" s="198"/>
      <c r="AN30" s="198"/>
      <c r="AO30" s="198"/>
      <c r="AP30" s="198"/>
      <c r="AQ30" s="198"/>
      <c r="AS30" s="39" t="s">
        <v>299</v>
      </c>
      <c r="AT30" s="39" t="s">
        <v>879</v>
      </c>
      <c r="AU30" s="26">
        <v>80</v>
      </c>
      <c r="AV30" s="26">
        <v>1980</v>
      </c>
      <c r="AW30" s="27">
        <v>10</v>
      </c>
      <c r="AX30" s="26" t="s">
        <v>905</v>
      </c>
      <c r="AY30" s="26">
        <v>28</v>
      </c>
    </row>
    <row r="31" spans="2:55" ht="10.15" customHeight="1" x14ac:dyDescent="0.2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198"/>
      <c r="AJ31" s="198"/>
      <c r="AK31" s="198"/>
      <c r="AL31" s="198"/>
      <c r="AM31" s="198"/>
      <c r="AN31" s="198"/>
      <c r="AO31" s="198"/>
      <c r="AP31" s="198"/>
      <c r="AQ31" s="198"/>
      <c r="AS31" s="39" t="s">
        <v>300</v>
      </c>
      <c r="AT31" s="39" t="s">
        <v>1122</v>
      </c>
      <c r="AU31" s="26">
        <v>80</v>
      </c>
      <c r="AV31" s="26">
        <v>2040</v>
      </c>
      <c r="AW31" s="27">
        <v>10</v>
      </c>
      <c r="AX31" s="26" t="s">
        <v>905</v>
      </c>
      <c r="AY31" s="26">
        <v>29</v>
      </c>
    </row>
    <row r="32" spans="2:55" ht="3" customHeight="1" x14ac:dyDescent="0.2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198"/>
      <c r="AJ32" s="198"/>
      <c r="AK32" s="198"/>
      <c r="AL32" s="198"/>
      <c r="AM32" s="198"/>
      <c r="AN32" s="198"/>
      <c r="AO32" s="198"/>
      <c r="AP32" s="198"/>
      <c r="AQ32" s="198"/>
      <c r="AS32" s="39" t="s">
        <v>301</v>
      </c>
      <c r="AT32" s="39" t="s">
        <v>880</v>
      </c>
      <c r="AU32" s="26">
        <v>80</v>
      </c>
      <c r="AV32" s="26">
        <v>2100</v>
      </c>
      <c r="AW32" s="27">
        <v>10</v>
      </c>
      <c r="AX32" s="26" t="s">
        <v>905</v>
      </c>
      <c r="AY32" s="26">
        <v>30</v>
      </c>
    </row>
    <row r="33" spans="2:51" ht="15.6" customHeight="1" x14ac:dyDescent="0.2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54" t="s">
        <v>176</v>
      </c>
      <c r="AJ33" s="193"/>
      <c r="AK33" s="194"/>
      <c r="AL33" s="194"/>
      <c r="AM33" s="194"/>
      <c r="AN33" s="194"/>
      <c r="AO33" s="194"/>
      <c r="AP33" s="194"/>
      <c r="AQ33" s="194"/>
      <c r="AS33" s="39" t="s">
        <v>302</v>
      </c>
      <c r="AT33" s="39" t="s">
        <v>1123</v>
      </c>
      <c r="AU33" s="26">
        <v>350</v>
      </c>
      <c r="AV33" s="26">
        <v>2160</v>
      </c>
      <c r="AW33" s="27">
        <v>10</v>
      </c>
      <c r="AX33" s="26" t="s">
        <v>905</v>
      </c>
      <c r="AY33" s="26">
        <v>31</v>
      </c>
    </row>
    <row r="34" spans="2:51" ht="6" customHeight="1" x14ac:dyDescent="0.2">
      <c r="AS34" s="39" t="s">
        <v>303</v>
      </c>
      <c r="AT34" s="39" t="s">
        <v>881</v>
      </c>
      <c r="AU34" s="26">
        <v>80</v>
      </c>
      <c r="AV34" s="26">
        <v>2220</v>
      </c>
      <c r="AW34" s="27">
        <v>10</v>
      </c>
      <c r="AX34" s="26" t="s">
        <v>905</v>
      </c>
      <c r="AY34" s="26">
        <v>32</v>
      </c>
    </row>
    <row r="35" spans="2:51" ht="23.45" customHeight="1" x14ac:dyDescent="0.2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S35" s="39" t="s">
        <v>304</v>
      </c>
      <c r="AT35" s="39" t="s">
        <v>1124</v>
      </c>
      <c r="AU35" s="26">
        <v>80</v>
      </c>
      <c r="AV35" s="26">
        <v>2270</v>
      </c>
      <c r="AW35" s="27">
        <v>10</v>
      </c>
      <c r="AX35" s="26" t="s">
        <v>905</v>
      </c>
      <c r="AY35" s="26">
        <v>33</v>
      </c>
    </row>
    <row r="36" spans="2:51" ht="7.9" customHeight="1" x14ac:dyDescent="0.2">
      <c r="AS36" s="39" t="s">
        <v>305</v>
      </c>
      <c r="AT36" s="39" t="s">
        <v>1125</v>
      </c>
      <c r="AU36" s="26">
        <v>80</v>
      </c>
      <c r="AV36" s="26">
        <v>2330</v>
      </c>
      <c r="AW36" s="27">
        <v>10</v>
      </c>
      <c r="AX36" s="26" t="s">
        <v>905</v>
      </c>
      <c r="AY36" s="26">
        <v>34</v>
      </c>
    </row>
    <row r="37" spans="2:51" ht="14.45" customHeight="1" x14ac:dyDescent="0.2">
      <c r="B37" s="77" t="s">
        <v>177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103" t="s">
        <v>178</v>
      </c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200" t="s">
        <v>179</v>
      </c>
      <c r="AK37" s="200"/>
      <c r="AL37" s="200"/>
      <c r="AM37" s="200"/>
      <c r="AN37" s="200"/>
      <c r="AO37" s="200"/>
      <c r="AP37" s="200"/>
      <c r="AQ37" s="200"/>
      <c r="AS37" s="39" t="s">
        <v>354</v>
      </c>
      <c r="AT37" s="39" t="s">
        <v>1126</v>
      </c>
      <c r="AU37" s="26">
        <v>930</v>
      </c>
      <c r="AV37" s="26">
        <v>1400</v>
      </c>
      <c r="AW37" s="27">
        <v>10</v>
      </c>
      <c r="AX37" s="26" t="s">
        <v>905</v>
      </c>
      <c r="AY37" s="26">
        <v>35</v>
      </c>
    </row>
    <row r="38" spans="2:51" ht="11.45" customHeight="1" x14ac:dyDescent="0.2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53" t="s">
        <v>180</v>
      </c>
      <c r="AK38" s="153"/>
      <c r="AL38" s="153"/>
      <c r="AM38" s="153"/>
      <c r="AN38" s="153"/>
      <c r="AO38" s="103" t="s">
        <v>181</v>
      </c>
      <c r="AP38" s="103"/>
      <c r="AQ38" s="103"/>
      <c r="AS38" s="39" t="s">
        <v>355</v>
      </c>
      <c r="AT38" s="39" t="s">
        <v>1089</v>
      </c>
      <c r="AU38" s="26">
        <v>930</v>
      </c>
      <c r="AV38" s="26">
        <v>1460</v>
      </c>
      <c r="AW38" s="27">
        <v>10</v>
      </c>
      <c r="AX38" s="26" t="s">
        <v>905</v>
      </c>
      <c r="AY38" s="26">
        <v>36</v>
      </c>
    </row>
    <row r="39" spans="2:51" ht="10.15" customHeight="1" x14ac:dyDescent="0.2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200" t="s">
        <v>182</v>
      </c>
      <c r="Y39" s="200"/>
      <c r="Z39" s="200"/>
      <c r="AA39" s="200"/>
      <c r="AB39" s="200"/>
      <c r="AC39" s="200"/>
      <c r="AD39" s="200"/>
      <c r="AE39" s="200" t="s">
        <v>183</v>
      </c>
      <c r="AF39" s="200"/>
      <c r="AG39" s="200"/>
      <c r="AH39" s="200"/>
      <c r="AI39" s="200"/>
      <c r="AJ39" s="200" t="s">
        <v>8</v>
      </c>
      <c r="AK39" s="200"/>
      <c r="AL39" s="200"/>
      <c r="AM39" s="200" t="s">
        <v>9</v>
      </c>
      <c r="AN39" s="200"/>
      <c r="AO39" s="103"/>
      <c r="AP39" s="103"/>
      <c r="AQ39" s="103"/>
      <c r="AS39" s="39" t="s">
        <v>362</v>
      </c>
      <c r="AT39" s="39" t="s">
        <v>1127</v>
      </c>
      <c r="AU39" s="26">
        <v>1110</v>
      </c>
      <c r="AV39" s="26">
        <v>480</v>
      </c>
      <c r="AW39" s="27">
        <v>10</v>
      </c>
      <c r="AX39" s="26" t="s">
        <v>905</v>
      </c>
      <c r="AY39" s="26">
        <v>37</v>
      </c>
    </row>
    <row r="40" spans="2:51" ht="22.15" customHeight="1" x14ac:dyDescent="0.2">
      <c r="B40" s="55" t="s">
        <v>171</v>
      </c>
      <c r="C40" s="78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203"/>
      <c r="Y40" s="107"/>
      <c r="Z40" s="107"/>
      <c r="AA40" s="107"/>
      <c r="AB40" s="107"/>
      <c r="AC40" s="107"/>
      <c r="AD40" s="107"/>
      <c r="AE40" s="204"/>
      <c r="AF40" s="205"/>
      <c r="AG40" s="205"/>
      <c r="AH40" s="205"/>
      <c r="AI40" s="205"/>
      <c r="AJ40" s="86"/>
      <c r="AK40" s="107"/>
      <c r="AL40" s="107"/>
      <c r="AM40" s="86"/>
      <c r="AN40" s="107"/>
      <c r="AO40" s="201"/>
      <c r="AP40" s="202"/>
      <c r="AQ40" s="202"/>
      <c r="AS40" s="39" t="s">
        <v>363</v>
      </c>
      <c r="AT40" s="39" t="s">
        <v>1128</v>
      </c>
      <c r="AU40" s="26">
        <v>1110</v>
      </c>
      <c r="AV40" s="26">
        <v>270</v>
      </c>
      <c r="AW40" s="27">
        <v>10</v>
      </c>
      <c r="AX40" s="26" t="s">
        <v>905</v>
      </c>
      <c r="AY40" s="26">
        <v>38</v>
      </c>
    </row>
    <row r="41" spans="2:51" ht="21" customHeight="1" x14ac:dyDescent="0.2">
      <c r="B41" s="55" t="s">
        <v>172</v>
      </c>
      <c r="C41" s="78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203"/>
      <c r="Y41" s="107"/>
      <c r="Z41" s="107"/>
      <c r="AA41" s="107"/>
      <c r="AB41" s="107"/>
      <c r="AC41" s="107"/>
      <c r="AD41" s="107"/>
      <c r="AE41" s="204"/>
      <c r="AF41" s="205"/>
      <c r="AG41" s="205"/>
      <c r="AH41" s="205"/>
      <c r="AI41" s="205"/>
      <c r="AJ41" s="86"/>
      <c r="AK41" s="107"/>
      <c r="AL41" s="107"/>
      <c r="AM41" s="86"/>
      <c r="AN41" s="107"/>
      <c r="AO41" s="201"/>
      <c r="AP41" s="202"/>
      <c r="AQ41" s="202"/>
      <c r="AS41" s="39" t="s">
        <v>364</v>
      </c>
      <c r="AT41" s="39" t="s">
        <v>1129</v>
      </c>
      <c r="AU41" s="26">
        <v>1110</v>
      </c>
      <c r="AV41" s="26">
        <v>360</v>
      </c>
      <c r="AW41" s="27">
        <v>10</v>
      </c>
      <c r="AX41" s="26" t="s">
        <v>905</v>
      </c>
      <c r="AY41" s="26">
        <v>39</v>
      </c>
    </row>
    <row r="42" spans="2:51" ht="15.6" customHeight="1" x14ac:dyDescent="0.2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S42" s="39" t="s">
        <v>382</v>
      </c>
      <c r="AT42" s="39" t="s">
        <v>1130</v>
      </c>
      <c r="AU42" s="26">
        <v>110</v>
      </c>
      <c r="AV42" s="26">
        <v>1400</v>
      </c>
      <c r="AW42" s="27">
        <v>10</v>
      </c>
      <c r="AX42" s="26" t="s">
        <v>905</v>
      </c>
      <c r="AY42" s="26">
        <v>40</v>
      </c>
    </row>
    <row r="43" spans="2:51" ht="22.9" customHeight="1" x14ac:dyDescent="0.2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S43" s="39" t="s">
        <v>383</v>
      </c>
      <c r="AT43" s="39" t="s">
        <v>1131</v>
      </c>
      <c r="AU43" s="26">
        <v>110</v>
      </c>
      <c r="AV43" s="26">
        <v>1460</v>
      </c>
      <c r="AW43" s="27">
        <v>10</v>
      </c>
      <c r="AX43" s="26" t="s">
        <v>905</v>
      </c>
      <c r="AY43" s="26">
        <v>41</v>
      </c>
    </row>
    <row r="44" spans="2:51" ht="22.9" customHeight="1" x14ac:dyDescent="0.2">
      <c r="B44" s="84"/>
      <c r="C44" s="84"/>
      <c r="D44" s="66"/>
      <c r="E44" s="66"/>
      <c r="F44" s="165"/>
      <c r="G44" s="165"/>
      <c r="H44" s="165"/>
      <c r="I44" s="165"/>
      <c r="J44" s="165"/>
      <c r="K44" s="165"/>
      <c r="L44" s="165"/>
      <c r="M44" s="165"/>
      <c r="N44" s="165"/>
      <c r="O44" s="84"/>
      <c r="P44" s="84"/>
      <c r="Q44" s="84"/>
      <c r="R44" s="84"/>
      <c r="S44" s="84"/>
      <c r="T44" s="165"/>
      <c r="U44" s="165"/>
      <c r="V44" s="165"/>
      <c r="W44" s="165"/>
      <c r="X44" s="165"/>
      <c r="Y44" s="66"/>
      <c r="Z44" s="165"/>
      <c r="AA44" s="165"/>
      <c r="AB44" s="165"/>
      <c r="AC44" s="165"/>
      <c r="AD44" s="165"/>
      <c r="AE44" s="165"/>
      <c r="AF44" s="165"/>
      <c r="AG44" s="165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S44" s="39" t="s">
        <v>393</v>
      </c>
      <c r="AT44" s="39" t="s">
        <v>1132</v>
      </c>
      <c r="AU44" s="26">
        <v>130</v>
      </c>
      <c r="AV44" s="26">
        <v>480</v>
      </c>
      <c r="AW44" s="27">
        <v>10</v>
      </c>
      <c r="AX44" s="26" t="s">
        <v>905</v>
      </c>
      <c r="AY44" s="26">
        <v>42</v>
      </c>
    </row>
    <row r="45" spans="2:51" ht="21.6" customHeight="1" x14ac:dyDescent="0.2">
      <c r="B45" s="84"/>
      <c r="C45" s="84"/>
      <c r="D45" s="66"/>
      <c r="E45" s="66"/>
      <c r="F45" s="165"/>
      <c r="G45" s="165"/>
      <c r="H45" s="165"/>
      <c r="I45" s="165"/>
      <c r="J45" s="165"/>
      <c r="K45" s="165"/>
      <c r="L45" s="165"/>
      <c r="M45" s="165"/>
      <c r="N45" s="165"/>
      <c r="O45" s="84"/>
      <c r="P45" s="84"/>
      <c r="Q45" s="84"/>
      <c r="R45" s="84"/>
      <c r="S45" s="84"/>
      <c r="T45" s="165"/>
      <c r="U45" s="165"/>
      <c r="V45" s="165"/>
      <c r="W45" s="165"/>
      <c r="X45" s="165"/>
      <c r="Y45" s="66"/>
      <c r="Z45" s="165"/>
      <c r="AA45" s="165"/>
      <c r="AB45" s="165"/>
      <c r="AC45" s="165"/>
      <c r="AD45" s="165"/>
      <c r="AE45" s="165"/>
      <c r="AF45" s="165"/>
      <c r="AG45" s="165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S45" s="39" t="s">
        <v>397</v>
      </c>
      <c r="AT45" s="39" t="s">
        <v>869</v>
      </c>
      <c r="AU45" s="26">
        <v>890</v>
      </c>
      <c r="AV45" s="26">
        <v>2420</v>
      </c>
      <c r="AW45" s="27">
        <v>10</v>
      </c>
      <c r="AX45" s="26" t="s">
        <v>905</v>
      </c>
      <c r="AY45" s="26">
        <v>43</v>
      </c>
    </row>
    <row r="46" spans="2:51" ht="22.9" customHeight="1" x14ac:dyDescent="0.2">
      <c r="B46" s="84"/>
      <c r="C46" s="84"/>
      <c r="D46" s="66"/>
      <c r="E46" s="66"/>
      <c r="F46" s="165"/>
      <c r="G46" s="165"/>
      <c r="H46" s="165"/>
      <c r="I46" s="165"/>
      <c r="J46" s="165"/>
      <c r="K46" s="165"/>
      <c r="L46" s="165"/>
      <c r="M46" s="165"/>
      <c r="N46" s="165"/>
      <c r="O46" s="207"/>
      <c r="P46" s="207"/>
      <c r="Q46" s="207"/>
      <c r="R46" s="207"/>
      <c r="S46" s="207"/>
      <c r="T46" s="165"/>
      <c r="U46" s="165"/>
      <c r="V46" s="165"/>
      <c r="W46" s="165"/>
      <c r="X46" s="165"/>
      <c r="Y46" s="66"/>
      <c r="Z46" s="165"/>
      <c r="AA46" s="165"/>
      <c r="AB46" s="165"/>
      <c r="AC46" s="165"/>
      <c r="AD46" s="165"/>
      <c r="AE46" s="165"/>
      <c r="AF46" s="165"/>
      <c r="AG46" s="165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S46" s="39" t="s">
        <v>412</v>
      </c>
      <c r="AT46" s="39" t="s">
        <v>854</v>
      </c>
      <c r="AU46" s="26">
        <v>1260</v>
      </c>
      <c r="AV46" s="26">
        <v>1000</v>
      </c>
      <c r="AW46" s="27">
        <v>10</v>
      </c>
      <c r="AX46" s="26" t="s">
        <v>905</v>
      </c>
      <c r="AY46" s="26">
        <v>44</v>
      </c>
    </row>
    <row r="47" spans="2:51" ht="22.9" customHeight="1" x14ac:dyDescent="0.2">
      <c r="B47" s="84"/>
      <c r="C47" s="84"/>
      <c r="D47" s="66"/>
      <c r="E47" s="66"/>
      <c r="F47" s="165"/>
      <c r="G47" s="165"/>
      <c r="H47" s="165"/>
      <c r="I47" s="165"/>
      <c r="J47" s="165"/>
      <c r="K47" s="165"/>
      <c r="L47" s="165"/>
      <c r="M47" s="165"/>
      <c r="N47" s="165"/>
      <c r="O47" s="84"/>
      <c r="P47" s="84"/>
      <c r="Q47" s="84"/>
      <c r="R47" s="84"/>
      <c r="S47" s="84"/>
      <c r="T47" s="165"/>
      <c r="U47" s="165"/>
      <c r="V47" s="165"/>
      <c r="W47" s="165"/>
      <c r="X47" s="165"/>
      <c r="Y47" s="66"/>
      <c r="Z47" s="165"/>
      <c r="AA47" s="165"/>
      <c r="AB47" s="165"/>
      <c r="AC47" s="165"/>
      <c r="AD47" s="165"/>
      <c r="AE47" s="165"/>
      <c r="AF47" s="165"/>
      <c r="AG47" s="165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S47" s="39" t="s">
        <v>413</v>
      </c>
      <c r="AT47" s="39" t="s">
        <v>1133</v>
      </c>
      <c r="AU47" s="26">
        <v>1400</v>
      </c>
      <c r="AV47" s="26">
        <v>2620</v>
      </c>
      <c r="AW47" s="27">
        <v>10</v>
      </c>
      <c r="AX47" s="26" t="s">
        <v>905</v>
      </c>
      <c r="AY47" s="26">
        <v>45</v>
      </c>
    </row>
    <row r="48" spans="2:51" ht="15.6" customHeight="1" x14ac:dyDescent="0.2"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S48" s="39" t="s">
        <v>425</v>
      </c>
      <c r="AT48" s="39" t="s">
        <v>1134</v>
      </c>
      <c r="AU48" s="26">
        <v>1140</v>
      </c>
      <c r="AV48" s="26">
        <v>1400</v>
      </c>
      <c r="AW48" s="27">
        <v>10</v>
      </c>
      <c r="AX48" s="26" t="s">
        <v>905</v>
      </c>
      <c r="AY48" s="26">
        <v>46</v>
      </c>
    </row>
    <row r="49" spans="2:51" ht="20.45" customHeight="1" x14ac:dyDescent="0.2">
      <c r="B49" s="208" t="s">
        <v>189</v>
      </c>
      <c r="C49" s="208"/>
      <c r="D49" s="208"/>
      <c r="E49" s="78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S49" s="39" t="s">
        <v>426</v>
      </c>
      <c r="AT49" s="39" t="s">
        <v>1135</v>
      </c>
      <c r="AU49" s="26">
        <v>1140</v>
      </c>
      <c r="AV49" s="26">
        <v>1460</v>
      </c>
      <c r="AW49" s="27">
        <v>10</v>
      </c>
      <c r="AX49" s="26" t="s">
        <v>905</v>
      </c>
      <c r="AY49" s="26">
        <v>47</v>
      </c>
    </row>
    <row r="50" spans="2:51" ht="21.6" customHeight="1" x14ac:dyDescent="0.2">
      <c r="B50" s="78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S50" s="39" t="s">
        <v>427</v>
      </c>
      <c r="AT50" s="39" t="s">
        <v>1136</v>
      </c>
      <c r="AU50" s="26">
        <v>1610</v>
      </c>
      <c r="AV50" s="26">
        <v>1400</v>
      </c>
      <c r="AW50" s="27">
        <v>10</v>
      </c>
      <c r="AX50" s="26" t="s">
        <v>905</v>
      </c>
      <c r="AY50" s="26">
        <v>48</v>
      </c>
    </row>
    <row r="51" spans="2:51" ht="19.899999999999999" customHeight="1" x14ac:dyDescent="0.2">
      <c r="B51" s="78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S51" s="39" t="s">
        <v>428</v>
      </c>
      <c r="AT51" s="39" t="s">
        <v>1137</v>
      </c>
      <c r="AU51" s="26">
        <v>1610</v>
      </c>
      <c r="AV51" s="26">
        <v>1460</v>
      </c>
      <c r="AW51" s="27">
        <v>10</v>
      </c>
      <c r="AX51" s="26" t="s">
        <v>905</v>
      </c>
      <c r="AY51" s="26">
        <v>49</v>
      </c>
    </row>
    <row r="52" spans="2:51" ht="21" customHeight="1" x14ac:dyDescent="0.2">
      <c r="B52" s="78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S52" s="39" t="s">
        <v>450</v>
      </c>
      <c r="AT52" s="39" t="s">
        <v>1138</v>
      </c>
      <c r="AU52" s="26">
        <v>1770</v>
      </c>
      <c r="AV52" s="26">
        <v>780</v>
      </c>
      <c r="AW52" s="27">
        <v>10</v>
      </c>
      <c r="AX52" s="26" t="s">
        <v>905</v>
      </c>
      <c r="AY52" s="26">
        <v>50</v>
      </c>
    </row>
    <row r="53" spans="2:51" ht="21" customHeight="1" x14ac:dyDescent="0.2">
      <c r="B53" s="162" t="s">
        <v>188</v>
      </c>
      <c r="C53" s="162"/>
      <c r="D53" s="162"/>
      <c r="E53" s="78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S53" s="39" t="s">
        <v>482</v>
      </c>
      <c r="AT53" s="39" t="s">
        <v>806</v>
      </c>
      <c r="AU53" s="26">
        <v>390</v>
      </c>
      <c r="AV53" s="26">
        <v>1620</v>
      </c>
      <c r="AW53" s="27">
        <v>10</v>
      </c>
      <c r="AX53" s="26" t="s">
        <v>905</v>
      </c>
      <c r="AY53" s="26">
        <v>51</v>
      </c>
    </row>
    <row r="54" spans="2:51" ht="19.899999999999999" customHeight="1" x14ac:dyDescent="0.2">
      <c r="B54" s="78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S54" s="39" t="s">
        <v>483</v>
      </c>
      <c r="AT54" s="39" t="s">
        <v>891</v>
      </c>
      <c r="AU54" s="26">
        <v>390</v>
      </c>
      <c r="AV54" s="26">
        <v>1690</v>
      </c>
      <c r="AW54" s="27">
        <v>10</v>
      </c>
      <c r="AX54" s="26" t="s">
        <v>905</v>
      </c>
      <c r="AY54" s="26">
        <v>52</v>
      </c>
    </row>
    <row r="55" spans="2:51" ht="21" customHeight="1" x14ac:dyDescent="0.2">
      <c r="B55" s="78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S55" s="39" t="s">
        <v>484</v>
      </c>
      <c r="AT55" s="39" t="s">
        <v>1012</v>
      </c>
      <c r="AU55" s="26">
        <v>390</v>
      </c>
      <c r="AV55" s="26">
        <v>1750</v>
      </c>
      <c r="AW55" s="27">
        <v>10</v>
      </c>
      <c r="AX55" s="26" t="s">
        <v>905</v>
      </c>
      <c r="AY55" s="26">
        <v>53</v>
      </c>
    </row>
    <row r="56" spans="2:51" ht="20.45" customHeight="1" x14ac:dyDescent="0.2">
      <c r="B56" s="78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S56" s="39" t="s">
        <v>485</v>
      </c>
      <c r="AT56" s="39" t="s">
        <v>1139</v>
      </c>
      <c r="AU56" s="26">
        <v>390</v>
      </c>
      <c r="AV56" s="26">
        <v>1820</v>
      </c>
      <c r="AW56" s="27">
        <v>10</v>
      </c>
      <c r="AX56" s="26" t="s">
        <v>905</v>
      </c>
      <c r="AY56" s="26">
        <v>54</v>
      </c>
    </row>
    <row r="57" spans="2:51" ht="15.6" customHeight="1" x14ac:dyDescent="0.2"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74"/>
      <c r="T57" s="74"/>
      <c r="U57" s="71" t="s">
        <v>184</v>
      </c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210" t="s">
        <v>185</v>
      </c>
      <c r="AM57" s="210"/>
      <c r="AN57" s="210"/>
      <c r="AO57" s="210"/>
      <c r="AP57" s="210"/>
      <c r="AQ57" s="210"/>
      <c r="AS57" s="39" t="s">
        <v>486</v>
      </c>
      <c r="AT57" s="39" t="s">
        <v>896</v>
      </c>
      <c r="AU57" s="26">
        <v>580</v>
      </c>
      <c r="AV57" s="26">
        <v>1620</v>
      </c>
      <c r="AW57" s="27">
        <v>10</v>
      </c>
      <c r="AX57" s="26" t="s">
        <v>905</v>
      </c>
      <c r="AY57" s="26">
        <v>55</v>
      </c>
    </row>
    <row r="58" spans="2:51" ht="15" customHeight="1" x14ac:dyDescent="0.2">
      <c r="B58" s="71" t="s">
        <v>192</v>
      </c>
      <c r="C58" s="71"/>
      <c r="D58" s="71"/>
      <c r="E58" s="71"/>
      <c r="F58" s="71"/>
      <c r="G58" s="71"/>
      <c r="H58" s="71"/>
      <c r="I58" s="71"/>
      <c r="J58" s="71"/>
      <c r="K58" s="71"/>
      <c r="L58" s="103" t="s">
        <v>8</v>
      </c>
      <c r="M58" s="103"/>
      <c r="N58" s="150"/>
      <c r="O58" s="150"/>
      <c r="P58" s="103" t="s">
        <v>9</v>
      </c>
      <c r="Q58" s="103"/>
      <c r="R58" s="64"/>
      <c r="S58" s="74"/>
      <c r="T58" s="74"/>
      <c r="U58" s="21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212" t="s">
        <v>186</v>
      </c>
      <c r="AM58" s="211"/>
      <c r="AN58" s="211"/>
      <c r="AO58" s="211"/>
      <c r="AP58" s="211"/>
      <c r="AQ58" s="211"/>
      <c r="AS58" s="39" t="s">
        <v>487</v>
      </c>
      <c r="AT58" s="39" t="s">
        <v>737</v>
      </c>
      <c r="AU58" s="26">
        <v>580</v>
      </c>
      <c r="AV58" s="26">
        <v>1690</v>
      </c>
      <c r="AW58" s="27">
        <v>10</v>
      </c>
      <c r="AX58" s="26" t="s">
        <v>905</v>
      </c>
      <c r="AY58" s="26">
        <v>56</v>
      </c>
    </row>
    <row r="59" spans="2:51" ht="4.9000000000000004" customHeight="1" x14ac:dyDescent="0.2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212"/>
      <c r="AM59" s="211"/>
      <c r="AN59" s="211"/>
      <c r="AO59" s="211"/>
      <c r="AP59" s="211"/>
      <c r="AQ59" s="211"/>
      <c r="AS59" s="39" t="s">
        <v>488</v>
      </c>
      <c r="AT59" s="39" t="s">
        <v>1140</v>
      </c>
      <c r="AU59" s="26">
        <v>580</v>
      </c>
      <c r="AV59" s="26">
        <v>1750</v>
      </c>
      <c r="AW59" s="27">
        <v>10</v>
      </c>
      <c r="AX59" s="26" t="s">
        <v>905</v>
      </c>
      <c r="AY59" s="26">
        <v>57</v>
      </c>
    </row>
    <row r="60" spans="2:51" ht="3" customHeight="1" x14ac:dyDescent="0.2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1" t="s">
        <v>135</v>
      </c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 t="s">
        <v>21</v>
      </c>
      <c r="AM60" s="71"/>
      <c r="AN60" s="71"/>
      <c r="AO60" s="71"/>
      <c r="AP60" s="71"/>
      <c r="AQ60" s="71"/>
      <c r="AS60" s="39" t="s">
        <v>489</v>
      </c>
      <c r="AT60" s="39" t="s">
        <v>1141</v>
      </c>
      <c r="AU60" s="26">
        <v>580</v>
      </c>
      <c r="AV60" s="26">
        <v>1820</v>
      </c>
      <c r="AW60" s="27">
        <v>10</v>
      </c>
      <c r="AX60" s="26" t="s">
        <v>905</v>
      </c>
      <c r="AY60" s="26">
        <v>58</v>
      </c>
    </row>
    <row r="61" spans="2:51" ht="10.9" customHeight="1" x14ac:dyDescent="0.2">
      <c r="B61" s="71" t="s">
        <v>191</v>
      </c>
      <c r="C61" s="71"/>
      <c r="D61" s="71"/>
      <c r="E61" s="71"/>
      <c r="F61" s="71"/>
      <c r="G61" s="71"/>
      <c r="H61" s="71"/>
      <c r="I61" s="71"/>
      <c r="J61" s="71"/>
      <c r="K61" s="71"/>
      <c r="L61" s="103" t="s">
        <v>8</v>
      </c>
      <c r="M61" s="103"/>
      <c r="N61" s="150"/>
      <c r="O61" s="150"/>
      <c r="P61" s="103" t="s">
        <v>9</v>
      </c>
      <c r="Q61" s="103"/>
      <c r="R61" s="150"/>
      <c r="S61" s="74"/>
      <c r="T61" s="74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S61" s="39" t="s">
        <v>490</v>
      </c>
      <c r="AT61" s="39" t="s">
        <v>902</v>
      </c>
      <c r="AU61" s="26">
        <v>960</v>
      </c>
      <c r="AV61" s="26">
        <v>1620</v>
      </c>
      <c r="AW61" s="27">
        <v>10</v>
      </c>
      <c r="AX61" s="26" t="s">
        <v>905</v>
      </c>
      <c r="AY61" s="26">
        <v>59</v>
      </c>
    </row>
    <row r="62" spans="2:51" ht="4.9000000000000004" customHeight="1" x14ac:dyDescent="0.2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103"/>
      <c r="M62" s="103"/>
      <c r="N62" s="150"/>
      <c r="O62" s="150"/>
      <c r="P62" s="103"/>
      <c r="Q62" s="103"/>
      <c r="R62" s="150"/>
      <c r="S62" s="74"/>
      <c r="T62" s="74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S62" s="39" t="s">
        <v>492</v>
      </c>
      <c r="AT62" s="39" t="s">
        <v>903</v>
      </c>
      <c r="AU62" s="26">
        <v>960</v>
      </c>
      <c r="AV62" s="26">
        <v>1690</v>
      </c>
      <c r="AW62" s="27">
        <v>10</v>
      </c>
      <c r="AX62" s="26" t="s">
        <v>905</v>
      </c>
      <c r="AY62" s="26">
        <v>60</v>
      </c>
    </row>
    <row r="63" spans="2:51" ht="14.45" customHeight="1" x14ac:dyDescent="0.2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S63" s="39" t="s">
        <v>493</v>
      </c>
      <c r="AT63" s="39" t="s">
        <v>1142</v>
      </c>
      <c r="AU63" s="26">
        <v>960</v>
      </c>
      <c r="AV63" s="26">
        <v>1820</v>
      </c>
      <c r="AW63" s="27">
        <v>10</v>
      </c>
      <c r="AX63" s="26" t="s">
        <v>905</v>
      </c>
      <c r="AY63" s="26">
        <v>61</v>
      </c>
    </row>
    <row r="64" spans="2:51" x14ac:dyDescent="0.2">
      <c r="B64" s="210" t="s">
        <v>190</v>
      </c>
      <c r="C64" s="210"/>
      <c r="D64" s="210"/>
      <c r="E64" s="210"/>
      <c r="F64" s="210"/>
      <c r="G64" s="210"/>
      <c r="H64" s="210"/>
      <c r="I64" s="210"/>
      <c r="J64" s="210" t="s">
        <v>189</v>
      </c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 t="s">
        <v>188</v>
      </c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 t="s">
        <v>187</v>
      </c>
      <c r="AL64" s="210"/>
      <c r="AM64" s="210"/>
      <c r="AN64" s="210"/>
      <c r="AO64" s="210"/>
      <c r="AP64" s="210"/>
      <c r="AQ64" s="210"/>
      <c r="AS64" s="39" t="s">
        <v>494</v>
      </c>
      <c r="AT64" s="39" t="s">
        <v>875</v>
      </c>
      <c r="AU64" s="26">
        <v>1150</v>
      </c>
      <c r="AV64" s="26">
        <v>1620</v>
      </c>
      <c r="AW64" s="27">
        <v>10</v>
      </c>
      <c r="AX64" s="26" t="s">
        <v>905</v>
      </c>
      <c r="AY64" s="26">
        <v>62</v>
      </c>
    </row>
    <row r="65" spans="2:51" ht="39" customHeight="1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S65" s="39" t="s">
        <v>495</v>
      </c>
      <c r="AT65" s="39" t="s">
        <v>876</v>
      </c>
      <c r="AU65" s="26">
        <v>1150</v>
      </c>
      <c r="AV65" s="26">
        <v>1690</v>
      </c>
      <c r="AW65" s="27">
        <v>10</v>
      </c>
      <c r="AX65" s="26" t="s">
        <v>905</v>
      </c>
      <c r="AY65" s="26">
        <v>63</v>
      </c>
    </row>
    <row r="66" spans="2:51" x14ac:dyDescent="0.2"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S66" s="39" t="s">
        <v>496</v>
      </c>
      <c r="AT66" s="39" t="s">
        <v>1143</v>
      </c>
      <c r="AU66" s="26">
        <v>1150</v>
      </c>
      <c r="AV66" s="26">
        <v>1750</v>
      </c>
      <c r="AW66" s="27">
        <v>10</v>
      </c>
      <c r="AX66" s="26" t="s">
        <v>905</v>
      </c>
      <c r="AY66" s="26">
        <v>64</v>
      </c>
    </row>
    <row r="67" spans="2:51" x14ac:dyDescent="0.2"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S67" s="39" t="s">
        <v>497</v>
      </c>
      <c r="AT67" s="39" t="s">
        <v>1144</v>
      </c>
      <c r="AU67" s="26">
        <v>1150</v>
      </c>
      <c r="AV67" s="26">
        <v>1820</v>
      </c>
      <c r="AW67" s="27">
        <v>10</v>
      </c>
      <c r="AX67" s="26" t="s">
        <v>905</v>
      </c>
      <c r="AY67" s="26">
        <v>65</v>
      </c>
    </row>
    <row r="68" spans="2:51" x14ac:dyDescent="0.2">
      <c r="AS68" s="39" t="s">
        <v>515</v>
      </c>
      <c r="AT68" s="39" t="s">
        <v>1145</v>
      </c>
      <c r="AU68" s="26">
        <v>770</v>
      </c>
      <c r="AV68" s="26">
        <v>2420</v>
      </c>
      <c r="AW68" s="27">
        <v>10</v>
      </c>
      <c r="AX68" s="26" t="s">
        <v>905</v>
      </c>
      <c r="AY68" s="26">
        <v>66</v>
      </c>
    </row>
    <row r="69" spans="2:51" x14ac:dyDescent="0.2">
      <c r="AS69" s="39" t="s">
        <v>517</v>
      </c>
      <c r="AT69" s="39" t="s">
        <v>1146</v>
      </c>
      <c r="AU69" s="26">
        <v>770</v>
      </c>
      <c r="AV69" s="26">
        <v>2480</v>
      </c>
      <c r="AW69" s="27">
        <v>10</v>
      </c>
      <c r="AX69" s="26" t="s">
        <v>905</v>
      </c>
      <c r="AY69" s="26">
        <v>67</v>
      </c>
    </row>
    <row r="70" spans="2:51" x14ac:dyDescent="0.2">
      <c r="AS70" s="39" t="s">
        <v>536</v>
      </c>
      <c r="AT70" s="39" t="s">
        <v>860</v>
      </c>
      <c r="AU70" s="26">
        <v>130</v>
      </c>
      <c r="AV70" s="26">
        <v>270</v>
      </c>
      <c r="AW70" s="27">
        <v>10</v>
      </c>
      <c r="AX70" s="26" t="s">
        <v>905</v>
      </c>
      <c r="AY70" s="26">
        <v>68</v>
      </c>
    </row>
    <row r="71" spans="2:51" x14ac:dyDescent="0.2">
      <c r="AS71" s="39" t="s">
        <v>543</v>
      </c>
      <c r="AT71" s="39" t="s">
        <v>1147</v>
      </c>
      <c r="AU71" s="26">
        <v>960</v>
      </c>
      <c r="AV71" s="26">
        <v>1750</v>
      </c>
      <c r="AW71" s="27">
        <v>10</v>
      </c>
      <c r="AX71" s="26" t="s">
        <v>905</v>
      </c>
      <c r="AY71" s="26">
        <v>69</v>
      </c>
    </row>
    <row r="72" spans="2:51" x14ac:dyDescent="0.2">
      <c r="AS72" s="39" t="s">
        <v>545</v>
      </c>
      <c r="AT72" s="39" t="s">
        <v>1148</v>
      </c>
      <c r="AU72" s="26">
        <v>700</v>
      </c>
      <c r="AV72" s="26">
        <v>480</v>
      </c>
      <c r="AW72" s="27">
        <v>10</v>
      </c>
      <c r="AX72" s="26" t="s">
        <v>905</v>
      </c>
      <c r="AY72" s="26">
        <v>70</v>
      </c>
    </row>
    <row r="73" spans="2:51" x14ac:dyDescent="0.2">
      <c r="AS73" s="39" t="s">
        <v>546</v>
      </c>
      <c r="AT73" s="39" t="s">
        <v>1149</v>
      </c>
      <c r="AU73" s="26">
        <v>700</v>
      </c>
      <c r="AV73" s="26">
        <v>270</v>
      </c>
      <c r="AW73" s="27">
        <v>10</v>
      </c>
      <c r="AX73" s="26" t="s">
        <v>905</v>
      </c>
      <c r="AY73" s="26">
        <v>71</v>
      </c>
    </row>
    <row r="74" spans="2:51" x14ac:dyDescent="0.2">
      <c r="AS74" s="39" t="s">
        <v>547</v>
      </c>
      <c r="AT74" s="39" t="s">
        <v>1150</v>
      </c>
      <c r="AU74" s="26">
        <v>700</v>
      </c>
      <c r="AV74" s="26">
        <v>360</v>
      </c>
      <c r="AW74" s="27">
        <v>10</v>
      </c>
      <c r="AX74" s="26" t="s">
        <v>905</v>
      </c>
      <c r="AY74" s="26">
        <v>72</v>
      </c>
    </row>
    <row r="75" spans="2:51" hidden="1" x14ac:dyDescent="0.2">
      <c r="AS75" s="39" t="s">
        <v>566</v>
      </c>
      <c r="AT75" s="39" t="s">
        <v>1151</v>
      </c>
      <c r="AU75" s="26">
        <v>510</v>
      </c>
      <c r="AV75" s="26">
        <v>2620</v>
      </c>
      <c r="AW75" s="27">
        <v>10</v>
      </c>
      <c r="AX75" s="26" t="s">
        <v>905</v>
      </c>
      <c r="AY75" s="26">
        <v>73</v>
      </c>
    </row>
    <row r="76" spans="2:51" hidden="1" x14ac:dyDescent="0.2">
      <c r="AS76" s="39" t="s">
        <v>583</v>
      </c>
      <c r="AT76" s="39" t="s">
        <v>689</v>
      </c>
      <c r="AU76" s="26">
        <v>130</v>
      </c>
      <c r="AV76" s="26">
        <v>360</v>
      </c>
      <c r="AW76" s="27">
        <v>10</v>
      </c>
      <c r="AX76" s="26" t="s">
        <v>905</v>
      </c>
      <c r="AY76" s="26">
        <v>74</v>
      </c>
    </row>
    <row r="77" spans="2:51" hidden="1" x14ac:dyDescent="0.2">
      <c r="AS77" s="39" t="s">
        <v>587</v>
      </c>
      <c r="AT77" s="39" t="s">
        <v>884</v>
      </c>
      <c r="AU77" s="26">
        <v>270</v>
      </c>
      <c r="AV77" s="26">
        <v>1620</v>
      </c>
      <c r="AW77" s="27">
        <v>10</v>
      </c>
      <c r="AX77" s="26" t="s">
        <v>905</v>
      </c>
      <c r="AY77" s="26">
        <v>75</v>
      </c>
    </row>
    <row r="78" spans="2:51" hidden="1" x14ac:dyDescent="0.2">
      <c r="AS78" s="39" t="s">
        <v>588</v>
      </c>
      <c r="AT78" s="39" t="s">
        <v>885</v>
      </c>
      <c r="AU78" s="26">
        <v>270</v>
      </c>
      <c r="AV78" s="26">
        <v>1690</v>
      </c>
      <c r="AW78" s="27">
        <v>10</v>
      </c>
      <c r="AX78" s="26" t="s">
        <v>905</v>
      </c>
      <c r="AY78" s="26">
        <v>76</v>
      </c>
    </row>
    <row r="79" spans="2:51" hidden="1" x14ac:dyDescent="0.2">
      <c r="AS79" s="39" t="s">
        <v>589</v>
      </c>
      <c r="AT79" s="39" t="s">
        <v>1152</v>
      </c>
      <c r="AU79" s="26">
        <v>270</v>
      </c>
      <c r="AV79" s="26">
        <v>1750</v>
      </c>
      <c r="AW79" s="27">
        <v>10</v>
      </c>
      <c r="AX79" s="26" t="s">
        <v>905</v>
      </c>
      <c r="AY79" s="26">
        <v>77</v>
      </c>
    </row>
    <row r="80" spans="2:51" hidden="1" x14ac:dyDescent="0.2">
      <c r="AS80" s="39" t="s">
        <v>590</v>
      </c>
      <c r="AT80" s="39" t="s">
        <v>1153</v>
      </c>
      <c r="AU80" s="26">
        <v>270</v>
      </c>
      <c r="AV80" s="26">
        <v>1820</v>
      </c>
      <c r="AW80" s="27">
        <v>10</v>
      </c>
      <c r="AX80" s="26" t="s">
        <v>905</v>
      </c>
      <c r="AY80" s="26">
        <v>78</v>
      </c>
    </row>
    <row r="81" spans="45:51" hidden="1" x14ac:dyDescent="0.2">
      <c r="AS81" s="39" t="s">
        <v>591</v>
      </c>
      <c r="AT81" s="39" t="s">
        <v>892</v>
      </c>
      <c r="AU81" s="26">
        <v>460</v>
      </c>
      <c r="AV81" s="26">
        <v>1620</v>
      </c>
      <c r="AW81" s="27">
        <v>10</v>
      </c>
      <c r="AX81" s="26" t="s">
        <v>905</v>
      </c>
      <c r="AY81" s="26">
        <v>79</v>
      </c>
    </row>
    <row r="82" spans="45:51" hidden="1" x14ac:dyDescent="0.2">
      <c r="AS82" s="39" t="s">
        <v>592</v>
      </c>
      <c r="AT82" s="39" t="s">
        <v>893</v>
      </c>
      <c r="AU82" s="26">
        <v>460</v>
      </c>
      <c r="AV82" s="26">
        <v>1690</v>
      </c>
      <c r="AW82" s="27">
        <v>10</v>
      </c>
      <c r="AX82" s="26" t="s">
        <v>905</v>
      </c>
      <c r="AY82" s="26">
        <v>80</v>
      </c>
    </row>
    <row r="83" spans="45:51" hidden="1" x14ac:dyDescent="0.2">
      <c r="AS83" s="39" t="s">
        <v>593</v>
      </c>
      <c r="AT83" s="39" t="s">
        <v>1154</v>
      </c>
      <c r="AU83" s="26">
        <v>460</v>
      </c>
      <c r="AV83" s="26">
        <v>1750</v>
      </c>
      <c r="AW83" s="27">
        <v>10</v>
      </c>
      <c r="AX83" s="26" t="s">
        <v>905</v>
      </c>
      <c r="AY83" s="26">
        <v>81</v>
      </c>
    </row>
    <row r="84" spans="45:51" hidden="1" x14ac:dyDescent="0.2">
      <c r="AS84" s="39" t="s">
        <v>594</v>
      </c>
      <c r="AT84" s="39" t="s">
        <v>1155</v>
      </c>
      <c r="AU84" s="26">
        <v>460</v>
      </c>
      <c r="AV84" s="26">
        <v>1820</v>
      </c>
      <c r="AW84" s="27">
        <v>10</v>
      </c>
      <c r="AX84" s="26" t="s">
        <v>905</v>
      </c>
      <c r="AY84" s="26">
        <v>82</v>
      </c>
    </row>
    <row r="85" spans="45:51" hidden="1" x14ac:dyDescent="0.2">
      <c r="AS85" s="39" t="s">
        <v>595</v>
      </c>
      <c r="AT85" s="39" t="s">
        <v>897</v>
      </c>
      <c r="AU85" s="26">
        <v>840</v>
      </c>
      <c r="AV85" s="26">
        <v>1620</v>
      </c>
      <c r="AW85" s="27">
        <v>10</v>
      </c>
      <c r="AX85" s="26" t="s">
        <v>905</v>
      </c>
      <c r="AY85" s="26">
        <v>83</v>
      </c>
    </row>
    <row r="86" spans="45:51" hidden="1" x14ac:dyDescent="0.2">
      <c r="AS86" s="39" t="s">
        <v>597</v>
      </c>
      <c r="AT86" s="39" t="s">
        <v>898</v>
      </c>
      <c r="AU86" s="26">
        <v>840</v>
      </c>
      <c r="AV86" s="26">
        <v>1690</v>
      </c>
      <c r="AW86" s="27">
        <v>10</v>
      </c>
      <c r="AX86" s="26" t="s">
        <v>905</v>
      </c>
      <c r="AY86" s="26">
        <v>84</v>
      </c>
    </row>
    <row r="87" spans="45:51" hidden="1" x14ac:dyDescent="0.2">
      <c r="AS87" s="39" t="s">
        <v>598</v>
      </c>
      <c r="AT87" s="39" t="s">
        <v>1156</v>
      </c>
      <c r="AU87" s="26">
        <v>840</v>
      </c>
      <c r="AV87" s="26">
        <v>1750</v>
      </c>
      <c r="AW87" s="27">
        <v>10</v>
      </c>
      <c r="AX87" s="26" t="s">
        <v>905</v>
      </c>
      <c r="AY87" s="26">
        <v>85</v>
      </c>
    </row>
    <row r="88" spans="45:51" hidden="1" x14ac:dyDescent="0.2">
      <c r="AS88" s="39" t="s">
        <v>599</v>
      </c>
      <c r="AT88" s="39" t="s">
        <v>1157</v>
      </c>
      <c r="AU88" s="26">
        <v>840</v>
      </c>
      <c r="AV88" s="26">
        <v>1820</v>
      </c>
      <c r="AW88" s="27">
        <v>10</v>
      </c>
      <c r="AX88" s="26" t="s">
        <v>905</v>
      </c>
      <c r="AY88" s="26">
        <v>86</v>
      </c>
    </row>
    <row r="89" spans="45:51" hidden="1" x14ac:dyDescent="0.2">
      <c r="AS89" s="39" t="s">
        <v>600</v>
      </c>
      <c r="AT89" s="39" t="s">
        <v>904</v>
      </c>
      <c r="AU89" s="26">
        <v>1020</v>
      </c>
      <c r="AV89" s="26">
        <v>1620</v>
      </c>
      <c r="AW89" s="27">
        <v>10</v>
      </c>
      <c r="AX89" s="26" t="s">
        <v>905</v>
      </c>
      <c r="AY89" s="26">
        <v>87</v>
      </c>
    </row>
    <row r="90" spans="45:51" hidden="1" x14ac:dyDescent="0.2">
      <c r="AS90" s="39" t="s">
        <v>601</v>
      </c>
      <c r="AT90" s="39" t="s">
        <v>704</v>
      </c>
      <c r="AU90" s="26">
        <v>1020</v>
      </c>
      <c r="AV90" s="26">
        <v>1690</v>
      </c>
      <c r="AW90" s="27">
        <v>10</v>
      </c>
      <c r="AX90" s="26" t="s">
        <v>905</v>
      </c>
      <c r="AY90" s="26">
        <v>88</v>
      </c>
    </row>
    <row r="91" spans="45:51" hidden="1" x14ac:dyDescent="0.2">
      <c r="AS91" s="39" t="s">
        <v>602</v>
      </c>
      <c r="AT91" s="39" t="s">
        <v>1158</v>
      </c>
      <c r="AU91" s="26">
        <v>1020</v>
      </c>
      <c r="AV91" s="26">
        <v>1750</v>
      </c>
      <c r="AW91" s="27">
        <v>10</v>
      </c>
      <c r="AX91" s="26" t="s">
        <v>905</v>
      </c>
      <c r="AY91" s="26">
        <v>89</v>
      </c>
    </row>
    <row r="92" spans="45:51" hidden="1" x14ac:dyDescent="0.2">
      <c r="AS92" s="39" t="s">
        <v>603</v>
      </c>
      <c r="AT92" s="39" t="s">
        <v>1159</v>
      </c>
      <c r="AU92" s="26">
        <v>1020</v>
      </c>
      <c r="AV92" s="26">
        <v>1820</v>
      </c>
      <c r="AW92" s="27">
        <v>10</v>
      </c>
      <c r="AX92" s="26" t="s">
        <v>905</v>
      </c>
      <c r="AY92" s="26">
        <v>90</v>
      </c>
    </row>
    <row r="93" spans="45:51" hidden="1" x14ac:dyDescent="0.2">
      <c r="AS93" s="39" t="s">
        <v>613</v>
      </c>
      <c r="AT93" s="39" t="s">
        <v>870</v>
      </c>
      <c r="AU93" s="26">
        <v>940</v>
      </c>
      <c r="AV93" s="26">
        <v>2620</v>
      </c>
      <c r="AW93" s="27">
        <v>10</v>
      </c>
      <c r="AX93" s="26" t="s">
        <v>905</v>
      </c>
      <c r="AY93" s="26">
        <v>91</v>
      </c>
    </row>
    <row r="94" spans="45:51" hidden="1" x14ac:dyDescent="0.2">
      <c r="AS94" s="39" t="s">
        <v>628</v>
      </c>
      <c r="AT94" s="39" t="s">
        <v>867</v>
      </c>
      <c r="AU94" s="26">
        <v>630</v>
      </c>
      <c r="AV94" s="26">
        <v>2420</v>
      </c>
      <c r="AW94" s="27">
        <v>10</v>
      </c>
      <c r="AX94" s="26" t="s">
        <v>905</v>
      </c>
      <c r="AY94" s="26">
        <v>92</v>
      </c>
    </row>
    <row r="95" spans="45:51" hidden="1" x14ac:dyDescent="0.2">
      <c r="AS95" s="39" t="s">
        <v>630</v>
      </c>
      <c r="AT95" s="39" t="s">
        <v>1160</v>
      </c>
      <c r="AU95" s="26">
        <v>630</v>
      </c>
      <c r="AV95" s="26">
        <v>2480</v>
      </c>
      <c r="AW95" s="27">
        <v>10</v>
      </c>
      <c r="AX95" s="26" t="s">
        <v>905</v>
      </c>
      <c r="AY95" s="26">
        <v>93</v>
      </c>
    </row>
    <row r="96" spans="45:51" hidden="1" x14ac:dyDescent="0.2">
      <c r="AS96" s="39" t="s">
        <v>634</v>
      </c>
      <c r="AT96" s="39" t="s">
        <v>858</v>
      </c>
      <c r="AU96" s="26">
        <v>1430</v>
      </c>
      <c r="AV96" s="26">
        <v>2410</v>
      </c>
      <c r="AW96" s="27">
        <v>10</v>
      </c>
      <c r="AX96" s="26" t="s">
        <v>905</v>
      </c>
      <c r="AY96" s="26">
        <v>94</v>
      </c>
    </row>
    <row r="97" spans="26:55" hidden="1" x14ac:dyDescent="0.2">
      <c r="AS97" s="39" t="s">
        <v>648</v>
      </c>
      <c r="AT97" s="39" t="s">
        <v>1161</v>
      </c>
      <c r="AU97" s="26">
        <v>1540</v>
      </c>
      <c r="AV97" s="26">
        <v>480</v>
      </c>
      <c r="AW97" s="27">
        <v>10</v>
      </c>
      <c r="AX97" s="26" t="s">
        <v>905</v>
      </c>
      <c r="AY97" s="26">
        <v>95</v>
      </c>
    </row>
    <row r="98" spans="26:55" hidden="1" x14ac:dyDescent="0.2">
      <c r="AS98" s="39" t="s">
        <v>653</v>
      </c>
      <c r="AT98" s="39" t="s">
        <v>1162</v>
      </c>
      <c r="AU98" s="26">
        <v>1540</v>
      </c>
      <c r="AV98" s="26">
        <v>270</v>
      </c>
      <c r="AW98" s="27">
        <v>10</v>
      </c>
      <c r="AX98" s="26" t="s">
        <v>905</v>
      </c>
      <c r="AY98" s="26">
        <v>96</v>
      </c>
    </row>
    <row r="99" spans="26:55" hidden="1" x14ac:dyDescent="0.2">
      <c r="AS99" s="39" t="s">
        <v>654</v>
      </c>
      <c r="AT99" s="39" t="s">
        <v>1163</v>
      </c>
      <c r="AU99" s="26">
        <v>1540</v>
      </c>
      <c r="AV99" s="26">
        <v>360</v>
      </c>
      <c r="AW99" s="27">
        <v>10</v>
      </c>
      <c r="AX99" s="26" t="s">
        <v>905</v>
      </c>
      <c r="AY99" s="26">
        <v>97</v>
      </c>
    </row>
    <row r="100" spans="26:55" hidden="1" x14ac:dyDescent="0.2">
      <c r="AS100" s="39" t="s">
        <v>666</v>
      </c>
      <c r="AT100" s="39" t="s">
        <v>1164</v>
      </c>
      <c r="AU100" s="26">
        <v>1400</v>
      </c>
      <c r="AV100" s="26">
        <v>2500</v>
      </c>
      <c r="AW100" s="27">
        <v>10</v>
      </c>
      <c r="AX100" s="26" t="s">
        <v>905</v>
      </c>
      <c r="AY100" s="26">
        <v>98</v>
      </c>
    </row>
    <row r="101" spans="26:55" hidden="1" x14ac:dyDescent="0.2">
      <c r="AS101" s="39" t="s">
        <v>677</v>
      </c>
      <c r="AT101" s="39" t="s">
        <v>724</v>
      </c>
      <c r="AU101" s="26">
        <v>110</v>
      </c>
      <c r="AV101" s="26">
        <v>590</v>
      </c>
      <c r="AW101" s="27">
        <v>10</v>
      </c>
      <c r="AX101" s="26" t="s">
        <v>905</v>
      </c>
      <c r="AY101" s="26">
        <v>99</v>
      </c>
    </row>
    <row r="102" spans="26:55" hidden="1" x14ac:dyDescent="0.2">
      <c r="AS102" s="39" t="s">
        <v>678</v>
      </c>
      <c r="AT102" s="39" t="s">
        <v>1165</v>
      </c>
      <c r="AU102" s="26">
        <v>110</v>
      </c>
      <c r="AV102" s="26">
        <v>650</v>
      </c>
      <c r="AW102" s="27">
        <v>10</v>
      </c>
      <c r="AX102" s="26" t="s">
        <v>905</v>
      </c>
      <c r="AY102" s="26">
        <v>100</v>
      </c>
    </row>
    <row r="103" spans="26:55" ht="18" hidden="1" x14ac:dyDescent="0.25">
      <c r="Z103" s="37" t="s">
        <v>1177</v>
      </c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9" t="s">
        <v>1181</v>
      </c>
      <c r="AT103" s="39" t="s">
        <v>716</v>
      </c>
      <c r="AU103" s="39">
        <v>110</v>
      </c>
      <c r="AV103" s="39">
        <v>700</v>
      </c>
      <c r="AW103" s="28">
        <v>10</v>
      </c>
      <c r="AX103" s="26" t="s">
        <v>905</v>
      </c>
      <c r="AY103" s="26">
        <v>101</v>
      </c>
      <c r="AZ103" s="37"/>
      <c r="BA103" s="37"/>
      <c r="BB103" s="37"/>
      <c r="BC103" s="37"/>
    </row>
    <row r="104" spans="26:55" ht="18" hidden="1" x14ac:dyDescent="0.25">
      <c r="Z104" s="37" t="s">
        <v>1178</v>
      </c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9" t="s">
        <v>1182</v>
      </c>
      <c r="AT104" s="39" t="s">
        <v>1185</v>
      </c>
      <c r="AU104" s="39">
        <v>100</v>
      </c>
      <c r="AV104" s="39">
        <v>2620</v>
      </c>
      <c r="AW104" s="28">
        <v>10</v>
      </c>
      <c r="AX104" s="26" t="s">
        <v>905</v>
      </c>
      <c r="AY104" s="26">
        <v>102</v>
      </c>
      <c r="AZ104" s="37"/>
      <c r="BA104" s="37"/>
      <c r="BB104" s="37"/>
      <c r="BC104" s="37"/>
    </row>
    <row r="105" spans="26:55" ht="18" hidden="1" x14ac:dyDescent="0.25">
      <c r="Z105" s="37" t="s">
        <v>1179</v>
      </c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47"/>
      <c r="AX105" s="37"/>
      <c r="AY105" s="37"/>
      <c r="AZ105" s="37"/>
      <c r="BA105" s="37"/>
      <c r="BB105" s="37"/>
      <c r="BC105" s="37"/>
    </row>
    <row r="106" spans="26:55" ht="18" hidden="1" x14ac:dyDescent="0.25">
      <c r="Z106" s="37" t="s">
        <v>1180</v>
      </c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47"/>
      <c r="AX106" s="37"/>
      <c r="AY106" s="37"/>
      <c r="AZ106" s="37"/>
      <c r="BA106" s="37"/>
      <c r="BB106" s="37"/>
      <c r="BC106" s="37"/>
    </row>
    <row r="107" spans="26:55" ht="18" hidden="1" x14ac:dyDescent="0.25"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47"/>
      <c r="AX107" s="37"/>
      <c r="AY107" s="37"/>
      <c r="AZ107" s="37"/>
      <c r="BA107" s="37"/>
      <c r="BB107" s="37"/>
      <c r="BC107" s="37"/>
    </row>
  </sheetData>
  <sheetProtection selectLockedCells="1"/>
  <mergeCells count="169">
    <mergeCell ref="B65:I65"/>
    <mergeCell ref="AK64:AQ64"/>
    <mergeCell ref="AK65:AQ65"/>
    <mergeCell ref="W64:AJ64"/>
    <mergeCell ref="W65:AJ65"/>
    <mergeCell ref="U62:AK63"/>
    <mergeCell ref="J65:V65"/>
    <mergeCell ref="B61:K62"/>
    <mergeCell ref="L58:M58"/>
    <mergeCell ref="L61:M62"/>
    <mergeCell ref="J64:V64"/>
    <mergeCell ref="B64:I64"/>
    <mergeCell ref="N58:O58"/>
    <mergeCell ref="R61:R62"/>
    <mergeCell ref="U57:AK57"/>
    <mergeCell ref="B57:R57"/>
    <mergeCell ref="S57:T63"/>
    <mergeCell ref="B59:R60"/>
    <mergeCell ref="E53:AQ53"/>
    <mergeCell ref="AL60:AQ61"/>
    <mergeCell ref="AL62:AQ63"/>
    <mergeCell ref="B63:R63"/>
    <mergeCell ref="AL57:AQ57"/>
    <mergeCell ref="AM58:AQ59"/>
    <mergeCell ref="N61:O62"/>
    <mergeCell ref="AL58:AL59"/>
    <mergeCell ref="B55:AQ55"/>
    <mergeCell ref="B56:AQ56"/>
    <mergeCell ref="U58:AK59"/>
    <mergeCell ref="U60:AK61"/>
    <mergeCell ref="P58:Q58"/>
    <mergeCell ref="B58:K58"/>
    <mergeCell ref="P61:Q62"/>
    <mergeCell ref="B49:D49"/>
    <mergeCell ref="E49:AQ49"/>
    <mergeCell ref="B50:AQ50"/>
    <mergeCell ref="B51:AQ51"/>
    <mergeCell ref="B52:AQ52"/>
    <mergeCell ref="B54:AQ54"/>
    <mergeCell ref="AH44:AQ44"/>
    <mergeCell ref="AH45:AQ45"/>
    <mergeCell ref="AH46:AQ46"/>
    <mergeCell ref="AH47:AQ47"/>
    <mergeCell ref="T47:U47"/>
    <mergeCell ref="T46:U46"/>
    <mergeCell ref="AF47:AG47"/>
    <mergeCell ref="V47:X47"/>
    <mergeCell ref="AC44:AE44"/>
    <mergeCell ref="AC45:AE45"/>
    <mergeCell ref="AC47:AE47"/>
    <mergeCell ref="V45:X45"/>
    <mergeCell ref="V46:X46"/>
    <mergeCell ref="Z45:AB45"/>
    <mergeCell ref="Z46:AB46"/>
    <mergeCell ref="Z47:AB47"/>
    <mergeCell ref="AF44:AG44"/>
    <mergeCell ref="B53:D53"/>
    <mergeCell ref="O47:S47"/>
    <mergeCell ref="M44:N44"/>
    <mergeCell ref="M45:N45"/>
    <mergeCell ref="M46:N46"/>
    <mergeCell ref="M47:N47"/>
    <mergeCell ref="Z44:AB44"/>
    <mergeCell ref="AC46:AE46"/>
    <mergeCell ref="V44:X44"/>
    <mergeCell ref="B48:AQ48"/>
    <mergeCell ref="O44:S44"/>
    <mergeCell ref="O45:S45"/>
    <mergeCell ref="O46:S46"/>
    <mergeCell ref="T44:U44"/>
    <mergeCell ref="H44:J44"/>
    <mergeCell ref="K44:L44"/>
    <mergeCell ref="T45:U45"/>
    <mergeCell ref="AF45:AG45"/>
    <mergeCell ref="AF46:AG46"/>
    <mergeCell ref="F44:G44"/>
    <mergeCell ref="F45:G45"/>
    <mergeCell ref="F46:G46"/>
    <mergeCell ref="F47:G47"/>
    <mergeCell ref="H47:J47"/>
    <mergeCell ref="K45:L45"/>
    <mergeCell ref="K46:L46"/>
    <mergeCell ref="K47:L47"/>
    <mergeCell ref="B44:C44"/>
    <mergeCell ref="B45:C45"/>
    <mergeCell ref="B46:C46"/>
    <mergeCell ref="B47:C47"/>
    <mergeCell ref="H45:J45"/>
    <mergeCell ref="H46:J46"/>
    <mergeCell ref="B43:C43"/>
    <mergeCell ref="D43:G43"/>
    <mergeCell ref="H43:N43"/>
    <mergeCell ref="O43:S43"/>
    <mergeCell ref="T43:Y43"/>
    <mergeCell ref="Z43:AG43"/>
    <mergeCell ref="AH43:AQ43"/>
    <mergeCell ref="B42:AQ42"/>
    <mergeCell ref="X37:AI38"/>
    <mergeCell ref="X39:AD39"/>
    <mergeCell ref="X40:AD40"/>
    <mergeCell ref="X41:AD41"/>
    <mergeCell ref="AE39:AI39"/>
    <mergeCell ref="AE40:AI40"/>
    <mergeCell ref="AE41:AI41"/>
    <mergeCell ref="AJ37:AQ37"/>
    <mergeCell ref="AJ38:AN38"/>
    <mergeCell ref="B35:AQ35"/>
    <mergeCell ref="B37:W39"/>
    <mergeCell ref="C40:W40"/>
    <mergeCell ref="C41:W41"/>
    <mergeCell ref="AJ39:AL39"/>
    <mergeCell ref="AJ40:AL40"/>
    <mergeCell ref="AJ41:AL41"/>
    <mergeCell ref="AM39:AN39"/>
    <mergeCell ref="AM40:AN40"/>
    <mergeCell ref="AM41:AN41"/>
    <mergeCell ref="AO38:AQ39"/>
    <mergeCell ref="AO40:AQ40"/>
    <mergeCell ref="AO41:AQ41"/>
    <mergeCell ref="AP23:AQ23"/>
    <mergeCell ref="B27:N33"/>
    <mergeCell ref="O27:AH33"/>
    <mergeCell ref="AI27:AQ27"/>
    <mergeCell ref="AI28:AQ32"/>
    <mergeCell ref="AJ33:AQ33"/>
    <mergeCell ref="B23:F26"/>
    <mergeCell ref="G26:J26"/>
    <mergeCell ref="G23:J24"/>
    <mergeCell ref="G25:I25"/>
    <mergeCell ref="K23:AO25"/>
    <mergeCell ref="K26:AQ26"/>
    <mergeCell ref="AP25:AQ25"/>
    <mergeCell ref="Q16:AC16"/>
    <mergeCell ref="AD15:AM15"/>
    <mergeCell ref="B14:AQ14"/>
    <mergeCell ref="AN13:AQ13"/>
    <mergeCell ref="C21:AQ21"/>
    <mergeCell ref="B18:AQ18"/>
    <mergeCell ref="C19:AQ19"/>
    <mergeCell ref="C20:AQ20"/>
    <mergeCell ref="AD16:AM16"/>
    <mergeCell ref="Q15:AC15"/>
    <mergeCell ref="B15:B16"/>
    <mergeCell ref="C15:P15"/>
    <mergeCell ref="C16:P16"/>
    <mergeCell ref="M66:AI67"/>
    <mergeCell ref="B4:F4"/>
    <mergeCell ref="A1:AR2"/>
    <mergeCell ref="B5:AQ5"/>
    <mergeCell ref="Q13:AC13"/>
    <mergeCell ref="B7:AQ7"/>
    <mergeCell ref="AN8:AQ9"/>
    <mergeCell ref="AD10:AM10"/>
    <mergeCell ref="AN10:AQ10"/>
    <mergeCell ref="AD8:AM9"/>
    <mergeCell ref="Q8:AC9"/>
    <mergeCell ref="Q10:AC10"/>
    <mergeCell ref="Q11:AC12"/>
    <mergeCell ref="B8:B10"/>
    <mergeCell ref="C8:P9"/>
    <mergeCell ref="C11:P12"/>
    <mergeCell ref="B11:B13"/>
    <mergeCell ref="C13:P13"/>
    <mergeCell ref="C10:P10"/>
    <mergeCell ref="AN11:AQ12"/>
    <mergeCell ref="AN15:AQ15"/>
    <mergeCell ref="AN16:AQ16"/>
    <mergeCell ref="AD11:AM12"/>
    <mergeCell ref="AD13:AM13"/>
  </mergeCells>
  <phoneticPr fontId="0" type="noConversion"/>
  <dataValidations count="1">
    <dataValidation type="textLength" allowBlank="1" showInputMessage="1" showErrorMessage="1" error="La máxima longitud de este campo es de un solo caracter..." sqref="AP24 N61:O62 S57:T63 R61:R62 R58 N58:O58 T44:AG47 D44:N47 G25:I25">
      <formula1>0</formula1>
      <formula2>1</formula2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P97"/>
  <sheetViews>
    <sheetView showGridLines="0" showRowColHeaders="0" topLeftCell="A13" workbookViewId="0">
      <selection activeCell="AT27" sqref="AT27"/>
    </sheetView>
  </sheetViews>
  <sheetFormatPr baseColWidth="10" defaultColWidth="0" defaultRowHeight="10.5" customHeight="1" zeroHeight="1" x14ac:dyDescent="0.2"/>
  <cols>
    <col min="1" max="68" width="1.5703125" style="1" customWidth="1"/>
    <col min="69" max="16384" width="1.5703125" style="1" hidden="1"/>
  </cols>
  <sheetData>
    <row r="1" spans="3:62" ht="10.5" customHeight="1" x14ac:dyDescent="0.2"/>
    <row r="2" spans="3:62" ht="10.5" customHeight="1" x14ac:dyDescent="0.2"/>
    <row r="3" spans="3:62" ht="10.5" customHeight="1" x14ac:dyDescent="0.2"/>
    <row r="4" spans="3:62" ht="10.5" customHeight="1" x14ac:dyDescent="0.2"/>
    <row r="5" spans="3:62" ht="10.5" customHeight="1" x14ac:dyDescent="0.2">
      <c r="AX5" s="2"/>
      <c r="AY5" s="3"/>
      <c r="BA5" s="4"/>
      <c r="BB5" s="4"/>
      <c r="BC5" s="4"/>
      <c r="BD5" s="4"/>
      <c r="BE5" s="4"/>
      <c r="BF5" s="4"/>
      <c r="BG5" s="4"/>
      <c r="BH5" s="4"/>
      <c r="BI5" s="4"/>
      <c r="BJ5" s="3"/>
    </row>
    <row r="6" spans="3:62" ht="10.5" customHeight="1" x14ac:dyDescent="0.2">
      <c r="AX6" s="5"/>
      <c r="AY6" s="3"/>
      <c r="AZ6" s="6"/>
      <c r="BA6" s="6"/>
      <c r="BB6" s="6"/>
      <c r="BC6" s="6"/>
      <c r="BD6" s="6"/>
      <c r="BE6" s="6"/>
      <c r="BF6" s="6"/>
      <c r="BG6" s="6"/>
      <c r="BH6" s="6"/>
      <c r="BI6" s="7"/>
      <c r="BJ6" s="3"/>
    </row>
    <row r="7" spans="3:62" ht="10.5" customHeight="1" x14ac:dyDescent="0.2">
      <c r="D7" s="182" t="str">
        <f>IF(NOMBREFAMILIAR1="","",NOMBREFAMILIAR1)</f>
        <v/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8"/>
      <c r="V7" s="186" t="str">
        <f>IF(OCUPACIONREFERENCIA1="","",OCUPACIONREFERENCIA1)</f>
        <v/>
      </c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5"/>
      <c r="AJ7" s="183" t="str">
        <f>IF(DIR.REFERENCIA1="","",DIR.REFERENCIA1)</f>
        <v/>
      </c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5"/>
      <c r="AX7" s="183" t="str">
        <f>IF(TEL.REFERENCIA1="","",TEL.REFERENCIA1)</f>
        <v/>
      </c>
      <c r="AY7" s="183"/>
      <c r="AZ7" s="183"/>
      <c r="BA7" s="183"/>
      <c r="BB7" s="183"/>
      <c r="BC7" s="183"/>
      <c r="BD7" s="183"/>
      <c r="BE7" s="183"/>
      <c r="BF7" s="183"/>
      <c r="BG7" s="6"/>
      <c r="BH7" s="6"/>
      <c r="BI7" s="7"/>
    </row>
    <row r="8" spans="3:62" ht="10.5" customHeight="1" x14ac:dyDescent="0.2"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X8" s="183"/>
      <c r="AY8" s="183"/>
      <c r="AZ8" s="183"/>
      <c r="BA8" s="183"/>
      <c r="BB8" s="183"/>
      <c r="BC8" s="183"/>
      <c r="BD8" s="183"/>
      <c r="BE8" s="183"/>
      <c r="BF8" s="183"/>
    </row>
    <row r="9" spans="3:62" ht="10.5" customHeight="1" x14ac:dyDescent="0.2">
      <c r="P9" s="8"/>
      <c r="Q9" s="8"/>
      <c r="S9" s="8"/>
      <c r="V9" s="5"/>
      <c r="W9" s="5"/>
      <c r="X9" s="5"/>
      <c r="Y9" s="5"/>
      <c r="Z9" s="5"/>
      <c r="AA9" s="5"/>
      <c r="AB9" s="5"/>
      <c r="AC9" s="5"/>
      <c r="AE9" s="5"/>
      <c r="AF9" s="5"/>
      <c r="AG9" s="5"/>
      <c r="AH9" s="5"/>
      <c r="AI9" s="5"/>
      <c r="AK9" s="5"/>
      <c r="AL9" s="5"/>
      <c r="AM9" s="5"/>
      <c r="AN9" s="5"/>
      <c r="AO9" s="5"/>
      <c r="AP9" s="5"/>
      <c r="AQ9" s="5"/>
    </row>
    <row r="10" spans="3:62" ht="10.5" customHeight="1" x14ac:dyDescent="0.2">
      <c r="D10" s="180" t="str">
        <f>IF(REFERENCIA2="","",REFERENCIA2)</f>
        <v/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V10" s="185" t="str">
        <f>IF(OCUPACIONREFERENCIA2="","",OCUPACIONREFERENCIA2)</f>
        <v/>
      </c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J10" s="185" t="str">
        <f>IF(DIR.REFERENCIA2="","",DIR.REFERENCIA2)</f>
        <v/>
      </c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X10" s="185" t="str">
        <f>IF(TEL.REFERENCIA2="","",TEL.REFERENCIA2)</f>
        <v/>
      </c>
      <c r="AY10" s="185"/>
      <c r="AZ10" s="185"/>
      <c r="BA10" s="185"/>
      <c r="BB10" s="185"/>
      <c r="BC10" s="185"/>
      <c r="BD10" s="185"/>
      <c r="BE10" s="185"/>
      <c r="BF10" s="185"/>
    </row>
    <row r="11" spans="3:62" ht="10.5" customHeight="1" x14ac:dyDescent="0.2"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2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X11" s="185"/>
      <c r="AY11" s="185"/>
      <c r="AZ11" s="185"/>
      <c r="BA11" s="185"/>
      <c r="BB11" s="185"/>
      <c r="BC11" s="185"/>
      <c r="BD11" s="185"/>
      <c r="BE11" s="185"/>
      <c r="BF11" s="185"/>
    </row>
    <row r="12" spans="3:62" ht="10.5" customHeight="1" x14ac:dyDescent="0.2">
      <c r="D12" s="2"/>
      <c r="P12" s="8"/>
      <c r="Q12" s="8"/>
      <c r="S12" s="8"/>
      <c r="V12" s="5"/>
      <c r="W12" s="5"/>
      <c r="X12" s="5"/>
      <c r="Y12" s="5"/>
      <c r="Z12" s="5"/>
      <c r="AA12" s="5"/>
      <c r="AB12" s="5"/>
      <c r="AC12" s="5"/>
      <c r="AE12" s="5"/>
      <c r="AF12" s="5"/>
      <c r="AG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3:62" ht="10.5" customHeight="1" x14ac:dyDescent="0.2">
      <c r="D13" s="183" t="str">
        <f>IF(FAMILIAR1="","",FAMILIAR1)</f>
        <v/>
      </c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V13" s="183" t="str">
        <f>IF(OCUPACIONFAMILIAR1="","",OCUPACIONFAMILIAR1)</f>
        <v/>
      </c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J13" s="183" t="str">
        <f>IF(DIR.FAMILIAR1="","",DIR.FAMILIAR1)</f>
        <v/>
      </c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X13" s="183" t="str">
        <f>IF(TEL.FAMILIAR1="","",TEL.FAMILIAR1)</f>
        <v/>
      </c>
      <c r="AY13" s="183"/>
      <c r="AZ13" s="183"/>
      <c r="BA13" s="183"/>
      <c r="BB13" s="183"/>
      <c r="BC13" s="183"/>
      <c r="BD13" s="183"/>
      <c r="BE13" s="183"/>
      <c r="BF13" s="183"/>
    </row>
    <row r="14" spans="3:62" ht="10.5" customHeight="1" x14ac:dyDescent="0.2"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U14" s="2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2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X14" s="183"/>
      <c r="AY14" s="183"/>
      <c r="AZ14" s="183"/>
      <c r="BA14" s="183"/>
      <c r="BB14" s="183"/>
      <c r="BC14" s="183"/>
      <c r="BD14" s="183"/>
      <c r="BE14" s="183"/>
      <c r="BF14" s="183"/>
    </row>
    <row r="15" spans="3:62" ht="10.5" customHeight="1" x14ac:dyDescent="0.2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3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3:62" ht="10.5" customHeight="1" x14ac:dyDescent="0.2">
      <c r="C16" s="182" t="str">
        <f>IF(VERIFICACION1="","",VERIFICACION1)</f>
        <v/>
      </c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</row>
    <row r="17" spans="3:60" ht="10.5" customHeight="1" x14ac:dyDescent="0.2"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</row>
    <row r="18" spans="3:60" ht="10.5" customHeight="1" x14ac:dyDescent="0.2">
      <c r="C18" s="185" t="str">
        <f>IF(VERIFICACION2="","",VERIFICACION2)</f>
        <v/>
      </c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</row>
    <row r="19" spans="3:60" ht="10.5" customHeight="1" x14ac:dyDescent="0.2"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</row>
    <row r="20" spans="3:60" ht="10.5" customHeight="1" x14ac:dyDescent="0.2">
      <c r="C20" s="215" t="str">
        <f>IF(VERIFICACION3="","",VERIFICACION3)</f>
        <v/>
      </c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</row>
    <row r="21" spans="3:60" ht="10.5" customHeight="1" x14ac:dyDescent="0.2"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</row>
    <row r="22" spans="3:60" ht="10.5" customHeight="1" x14ac:dyDescent="0.2">
      <c r="BE22" s="2"/>
      <c r="BF22" s="2"/>
    </row>
    <row r="23" spans="3:60" ht="10.5" customHeight="1" x14ac:dyDescent="0.2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3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3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3:60" ht="10.5" customHeight="1" x14ac:dyDescent="0.2">
      <c r="D24" s="2"/>
      <c r="E24" s="2"/>
      <c r="F24" s="2"/>
      <c r="G24" s="2"/>
      <c r="H24" s="2"/>
      <c r="I24" s="2"/>
      <c r="J24" s="2"/>
      <c r="K24" s="2"/>
      <c r="L24" s="2"/>
      <c r="N24" s="2"/>
      <c r="O24" s="2"/>
      <c r="P24" s="2" t="str">
        <f>IF(AUTORIZACION="","",AUTORIZACION)</f>
        <v/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3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3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3:60" ht="10.5" customHeight="1" x14ac:dyDescent="0.2"/>
    <row r="26" spans="3:60" ht="10.5" customHeight="1" x14ac:dyDescent="0.2"/>
    <row r="27" spans="3:60" ht="10.5" customHeight="1" x14ac:dyDescent="0.2"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3:60" ht="10.5" customHeight="1" x14ac:dyDescent="0.2">
      <c r="L28" s="4"/>
      <c r="M28" s="4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BG28" s="3"/>
      <c r="BH28" s="3"/>
    </row>
    <row r="29" spans="3:60" ht="10.5" customHeight="1" x14ac:dyDescent="0.2">
      <c r="L29" s="4"/>
      <c r="M29" s="4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O29" s="181" t="str">
        <f>IF(FIRMA="","",FIRMA)</f>
        <v/>
      </c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4"/>
      <c r="BH29" s="3"/>
    </row>
    <row r="30" spans="3:60" ht="10.5" customHeight="1" x14ac:dyDescent="0.2"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N30" s="4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4"/>
    </row>
    <row r="31" spans="3:60" ht="12" customHeight="1" x14ac:dyDescent="0.2">
      <c r="Y31" s="10"/>
      <c r="AC31" s="10"/>
    </row>
    <row r="32" spans="3:60" ht="10.5" customHeight="1" x14ac:dyDescent="0.2">
      <c r="Y32" s="10"/>
      <c r="AC32" s="10"/>
      <c r="AP32" s="2"/>
      <c r="AQ32" s="184" t="str">
        <f>IF(CEDULA="","",CEDULA)</f>
        <v/>
      </c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</row>
    <row r="33" spans="3:60" ht="10.5" customHeight="1" x14ac:dyDescent="0.2"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</row>
    <row r="34" spans="3:60" ht="10.5" customHeight="1" x14ac:dyDescent="0.2"/>
    <row r="35" spans="3:60" ht="10.5" customHeight="1" x14ac:dyDescent="0.2">
      <c r="AM35" s="4"/>
      <c r="AN35" s="4"/>
    </row>
    <row r="36" spans="3:60" ht="10.5" customHeight="1" x14ac:dyDescent="0.2"/>
    <row r="37" spans="3:60" ht="10.5" customHeight="1" x14ac:dyDescent="0.2"/>
    <row r="38" spans="3:60" ht="10.5" customHeight="1" x14ac:dyDescent="0.2">
      <c r="AW38" s="9"/>
      <c r="AX38" s="9"/>
      <c r="AY38" s="9"/>
    </row>
    <row r="39" spans="3:60" ht="10.5" customHeight="1" x14ac:dyDescent="0.2">
      <c r="C39" s="185" t="str">
        <f>IF(ENTREVISTADOR1="","",ENTREVISTADOR1)</f>
        <v/>
      </c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D39" s="224" t="str">
        <f>IF(_DIA1="","",_DIA1)</f>
        <v/>
      </c>
      <c r="AE39" s="224"/>
      <c r="AF39" s="224"/>
      <c r="AG39" s="224"/>
      <c r="AH39" s="224"/>
      <c r="AI39" s="224"/>
      <c r="AJ39" s="224"/>
      <c r="AK39" s="221" t="str">
        <f>IF(HORA1="","",HORA1)</f>
        <v/>
      </c>
      <c r="AL39" s="221"/>
      <c r="AM39" s="221"/>
      <c r="AN39" s="221"/>
      <c r="AO39" s="221"/>
      <c r="AP39" s="221"/>
      <c r="AQ39" s="221"/>
      <c r="AR39" s="221"/>
      <c r="AS39" s="220" t="str">
        <f>IF(ASISTIOSI="","",ASISTIOSI)</f>
        <v/>
      </c>
      <c r="AT39" s="9"/>
      <c r="AW39" s="220" t="str">
        <f>IF(ASISTIONO="","",ASISTIONO)</f>
        <v/>
      </c>
      <c r="AZ39" s="219" t="str">
        <f>IF(HORADELLEGADA1="","",HORADELLEGADA1)</f>
        <v/>
      </c>
      <c r="BA39" s="219"/>
      <c r="BB39" s="219"/>
      <c r="BC39" s="219"/>
      <c r="BD39" s="219"/>
      <c r="BE39" s="219"/>
      <c r="BF39" s="219"/>
      <c r="BG39" s="219"/>
      <c r="BH39" s="5"/>
    </row>
    <row r="40" spans="3:60" ht="12" customHeight="1" x14ac:dyDescent="0.2"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D40" s="224"/>
      <c r="AE40" s="224"/>
      <c r="AF40" s="224"/>
      <c r="AG40" s="224"/>
      <c r="AH40" s="224"/>
      <c r="AI40" s="224"/>
      <c r="AJ40" s="224"/>
      <c r="AK40" s="221"/>
      <c r="AL40" s="221"/>
      <c r="AM40" s="221"/>
      <c r="AN40" s="221"/>
      <c r="AO40" s="221"/>
      <c r="AP40" s="221"/>
      <c r="AQ40" s="221"/>
      <c r="AR40" s="221"/>
      <c r="AS40" s="220"/>
      <c r="AT40" s="9"/>
      <c r="AW40" s="220"/>
      <c r="AZ40" s="219"/>
      <c r="BA40" s="219"/>
      <c r="BB40" s="219"/>
      <c r="BC40" s="219"/>
      <c r="BD40" s="219"/>
      <c r="BE40" s="219"/>
      <c r="BF40" s="219"/>
      <c r="BG40" s="219"/>
      <c r="BH40" s="5"/>
    </row>
    <row r="41" spans="3:60" ht="12" customHeight="1" x14ac:dyDescent="0.2">
      <c r="C41" s="215" t="str">
        <f>IF(ENTREVISTADOR2="","",ENTREVISTADOR2)</f>
        <v/>
      </c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D41" s="225" t="str">
        <f>IF(_DIA2="","",_DIA2)</f>
        <v/>
      </c>
      <c r="AE41" s="225"/>
      <c r="AF41" s="225"/>
      <c r="AG41" s="225"/>
      <c r="AH41" s="225"/>
      <c r="AI41" s="225"/>
      <c r="AJ41" s="225"/>
      <c r="AK41" s="222" t="str">
        <f>IF(HORA2="","",HORA2)</f>
        <v/>
      </c>
      <c r="AL41" s="222"/>
      <c r="AM41" s="222"/>
      <c r="AN41" s="222"/>
      <c r="AO41" s="222"/>
      <c r="AP41" s="222"/>
      <c r="AQ41" s="222"/>
      <c r="AR41" s="222"/>
      <c r="AS41" s="216" t="str">
        <f>IF(ASISTIO.SI1="","",ASISTIO.SI1)</f>
        <v/>
      </c>
      <c r="AT41" s="8"/>
      <c r="AW41" s="215" t="str">
        <f>IF(ASISTIO.NO2="","",ASISTIO.NO2)</f>
        <v/>
      </c>
      <c r="AX41" s="9"/>
      <c r="AZ41" s="223" t="str">
        <f>IF(HORADELLEGADA2="","",HORADELLEGADA2)</f>
        <v/>
      </c>
      <c r="BA41" s="223"/>
      <c r="BB41" s="223"/>
      <c r="BC41" s="223"/>
      <c r="BD41" s="223"/>
      <c r="BE41" s="223"/>
      <c r="BF41" s="223"/>
      <c r="BG41" s="223"/>
    </row>
    <row r="42" spans="3:60" ht="10.5" customHeight="1" x14ac:dyDescent="0.2"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D42" s="225"/>
      <c r="AE42" s="225"/>
      <c r="AF42" s="225"/>
      <c r="AG42" s="225"/>
      <c r="AH42" s="225"/>
      <c r="AI42" s="225"/>
      <c r="AJ42" s="225"/>
      <c r="AK42" s="222"/>
      <c r="AL42" s="222"/>
      <c r="AM42" s="222"/>
      <c r="AN42" s="222"/>
      <c r="AO42" s="222"/>
      <c r="AP42" s="222"/>
      <c r="AQ42" s="222"/>
      <c r="AR42" s="222"/>
      <c r="AS42" s="216"/>
      <c r="AT42" s="8"/>
      <c r="AW42" s="215"/>
      <c r="AZ42" s="223"/>
      <c r="BA42" s="223"/>
      <c r="BB42" s="223"/>
      <c r="BC42" s="223"/>
      <c r="BD42" s="223"/>
      <c r="BE42" s="223"/>
      <c r="BF42" s="223"/>
      <c r="BG42" s="223"/>
    </row>
    <row r="43" spans="3:60" ht="10.5" customHeight="1" x14ac:dyDescent="0.2"/>
    <row r="44" spans="3:60" ht="10.5" customHeight="1" x14ac:dyDescent="0.2"/>
    <row r="45" spans="3:60" ht="5.25" customHeight="1" x14ac:dyDescent="0.2"/>
    <row r="46" spans="3:60" ht="12.75" customHeight="1" x14ac:dyDescent="0.2">
      <c r="H46" s="187" t="str">
        <f>IF(REGULAR11="","",REGULAR11)</f>
        <v/>
      </c>
      <c r="I46" s="187"/>
      <c r="J46" s="187" t="str">
        <f>IF(BUENO11="","",BUENO11)</f>
        <v/>
      </c>
      <c r="K46" s="187"/>
      <c r="L46" s="187" t="str">
        <f>IF(MUYBUENO11="","",MUYBUENO11)</f>
        <v/>
      </c>
      <c r="M46" s="187"/>
      <c r="N46" s="187" t="str">
        <f>IF(REGULAR15="","",REGULAR15)</f>
        <v/>
      </c>
      <c r="O46" s="187"/>
      <c r="P46" s="187" t="str">
        <f>IF(BUENO15="","",BUENO15)</f>
        <v/>
      </c>
      <c r="Q46" s="187"/>
      <c r="R46" s="187" t="str">
        <f>IF(MUYBUENO15="","",MUYBUENO15)</f>
        <v/>
      </c>
      <c r="S46" s="187"/>
      <c r="Z46" s="187" t="str">
        <f>IF(REGULAR19="","",REGULAR19)</f>
        <v/>
      </c>
      <c r="AA46" s="187"/>
      <c r="AB46" s="187" t="str">
        <f>IF(BUENO19="","",BUENO19)</f>
        <v/>
      </c>
      <c r="AC46" s="187"/>
      <c r="AD46" s="187" t="str">
        <f>IF(MUYBUENO11="","",MUYBUENO11)</f>
        <v/>
      </c>
      <c r="AE46" s="187"/>
      <c r="AF46" s="187" t="str">
        <f>IF(REGULAR23="","",REGULAR23)</f>
        <v/>
      </c>
      <c r="AG46" s="187"/>
      <c r="AH46" s="187" t="str">
        <f>IF(BUENO23="","",BUENO23)</f>
        <v/>
      </c>
      <c r="AI46" s="187"/>
      <c r="AJ46" s="187" t="str">
        <f>IF(MUYBUENO23="","",MUYBUENO23)</f>
        <v/>
      </c>
      <c r="AK46" s="187"/>
      <c r="AM46" s="182" t="str">
        <f>IF(ASPECTO1="","",ASPECTO1)</f>
        <v/>
      </c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</row>
    <row r="47" spans="3:60" ht="16.5" customHeight="1" x14ac:dyDescent="0.2">
      <c r="H47" s="187" t="str">
        <f>IF(REGULAR12="","",REGULAR12)</f>
        <v/>
      </c>
      <c r="I47" s="187"/>
      <c r="J47" s="187" t="str">
        <f>IF(BUENO12="","",BUENO12)</f>
        <v/>
      </c>
      <c r="K47" s="187"/>
      <c r="L47" s="187" t="str">
        <f>IF(MUYBUENO12="","",MUYBUENO12)</f>
        <v/>
      </c>
      <c r="M47" s="187"/>
      <c r="N47" s="187" t="str">
        <f>IF(REGULAR16="","",REGULAR16)</f>
        <v/>
      </c>
      <c r="O47" s="187"/>
      <c r="P47" s="187" t="str">
        <f>IF(BUENO16="","",BUENO16)</f>
        <v/>
      </c>
      <c r="Q47" s="187"/>
      <c r="R47" s="187" t="str">
        <f>IF(MUYBUENO16="","",MUYBUENO16)</f>
        <v/>
      </c>
      <c r="S47" s="187"/>
      <c r="Z47" s="187" t="str">
        <f>IF(REGULAR20="","",REGULAR20)</f>
        <v/>
      </c>
      <c r="AA47" s="187"/>
      <c r="AB47" s="187" t="str">
        <f>IF(BUENO20="","",BUENO20)</f>
        <v/>
      </c>
      <c r="AC47" s="187"/>
      <c r="AD47" s="187" t="str">
        <f>IF(MUYBUENO20="","",MUYBUENO20)</f>
        <v/>
      </c>
      <c r="AE47" s="187"/>
      <c r="AF47" s="187" t="str">
        <f>IF(REGULAR24="","",REGULAR24)</f>
        <v/>
      </c>
      <c r="AG47" s="187"/>
      <c r="AH47" s="187" t="str">
        <f>IF(BUENO24="","",BUENO24)</f>
        <v/>
      </c>
      <c r="AI47" s="187"/>
      <c r="AJ47" s="187" t="str">
        <f>IF(MUYBUENO24="","",MUYBUENO24)</f>
        <v/>
      </c>
      <c r="AK47" s="187"/>
      <c r="AM47" s="182" t="str">
        <f>IF(ASPECTO2="","",ASPECTO2)</f>
        <v/>
      </c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</row>
    <row r="48" spans="3:60" ht="18.75" customHeight="1" x14ac:dyDescent="0.2">
      <c r="H48" s="187" t="str">
        <f>IF(REGULAR13="","",REGULAR13)</f>
        <v/>
      </c>
      <c r="I48" s="187"/>
      <c r="J48" s="187" t="str">
        <f>IF(BUENO13="","",BUENO13)</f>
        <v/>
      </c>
      <c r="K48" s="187"/>
      <c r="L48" s="187" t="str">
        <f>IF(MUYBUENO13="","",MUYBUENO13)</f>
        <v/>
      </c>
      <c r="M48" s="187"/>
      <c r="N48" s="187" t="str">
        <f>IF(REGULAR17="","",REGULAR17)</f>
        <v/>
      </c>
      <c r="O48" s="187"/>
      <c r="P48" s="187" t="str">
        <f>IF(BUENO17="","",BUENO17)</f>
        <v/>
      </c>
      <c r="Q48" s="187"/>
      <c r="R48" s="187" t="str">
        <f>IF(MUYBUENO17="","",MUYBUENO17)</f>
        <v/>
      </c>
      <c r="S48" s="187"/>
      <c r="Z48" s="187" t="str">
        <f>IF(REGULAR21="","",REGULAR21)</f>
        <v/>
      </c>
      <c r="AA48" s="187"/>
      <c r="AB48" s="187" t="str">
        <f>IF(BUENO21="","",BUENO21)</f>
        <v/>
      </c>
      <c r="AC48" s="187"/>
      <c r="AD48" s="187" t="str">
        <f>IF(NUYBUENO21="","",NUYBUENO21)</f>
        <v/>
      </c>
      <c r="AE48" s="187"/>
      <c r="AF48" s="187" t="str">
        <f>IF(REGULAR25="","",REGULAR25)</f>
        <v/>
      </c>
      <c r="AG48" s="187"/>
      <c r="AH48" s="187" t="str">
        <f>IF(BUENO25="","",BUENO25)</f>
        <v/>
      </c>
      <c r="AI48" s="187"/>
      <c r="AJ48" s="187" t="str">
        <f>IF(MUYBUENO25="","",MUYBUENO25)</f>
        <v/>
      </c>
      <c r="AK48" s="187"/>
      <c r="AM48" s="182" t="str">
        <f>IF(ASPECTO3="","",ASPECTO3)</f>
        <v/>
      </c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</row>
    <row r="49" spans="3:58" ht="18.75" customHeight="1" x14ac:dyDescent="0.2">
      <c r="H49" s="187" t="str">
        <f>IF(REGULAR14="","",REGULAR14)</f>
        <v/>
      </c>
      <c r="I49" s="187"/>
      <c r="J49" s="187" t="str">
        <f>IF(BUENO14="","",BUENO14)</f>
        <v/>
      </c>
      <c r="K49" s="187"/>
      <c r="L49" s="187" t="str">
        <f>IF(MUYBUENO14="","",MUYBUENO14)</f>
        <v/>
      </c>
      <c r="M49" s="187"/>
      <c r="N49" s="187" t="str">
        <f>IF(REGULAR18="","",REGULAR18)</f>
        <v/>
      </c>
      <c r="O49" s="187"/>
      <c r="P49" s="187" t="str">
        <f>IF(BUENO18="","",BUENO18)</f>
        <v/>
      </c>
      <c r="Q49" s="187"/>
      <c r="R49" s="187" t="str">
        <f>IF(MUYBUENO18="","",MUYBUENO18)</f>
        <v/>
      </c>
      <c r="S49" s="187"/>
      <c r="Z49" s="187" t="str">
        <f>IF(REGULAR22="","",REGULAR22)</f>
        <v/>
      </c>
      <c r="AA49" s="187"/>
      <c r="AB49" s="187" t="str">
        <f>IF(BUENO22="","",BUENO22)</f>
        <v/>
      </c>
      <c r="AC49" s="187"/>
      <c r="AD49" s="187" t="str">
        <f>IF(MUYBUENO22="","",MUYBUENO22)</f>
        <v/>
      </c>
      <c r="AE49" s="187"/>
      <c r="AF49" s="187" t="str">
        <f>IF(REGULAR26="","",REGULAR26)</f>
        <v/>
      </c>
      <c r="AG49" s="187"/>
      <c r="AH49" s="187" t="str">
        <f>IF(BUENO26="","",BUENO26)</f>
        <v/>
      </c>
      <c r="AI49" s="187"/>
      <c r="AJ49" s="187" t="str">
        <f>IF(MUYBUENO26="","",MUYBUENO26)</f>
        <v/>
      </c>
      <c r="AK49" s="187"/>
      <c r="AM49" s="182" t="str">
        <f>IF(ASPECTO4="","",ASPECTO4)</f>
        <v/>
      </c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</row>
    <row r="50" spans="3:58" ht="10.5" customHeight="1" x14ac:dyDescent="0.2"/>
    <row r="51" spans="3:58" ht="10.5" customHeight="1" x14ac:dyDescent="0.2"/>
    <row r="52" spans="3:58" ht="12" customHeight="1" x14ac:dyDescent="0.2">
      <c r="J52" s="182" t="str">
        <f>IF(CONCLUSION1="","",CONCLUSION1)</f>
        <v/>
      </c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</row>
    <row r="53" spans="3:58" ht="6" customHeight="1" x14ac:dyDescent="0.2"/>
    <row r="54" spans="3:58" ht="10.5" customHeight="1" x14ac:dyDescent="0.2">
      <c r="C54" s="182" t="str">
        <f>IF(CONCLUSION2="","",CONCLUSION2)</f>
        <v/>
      </c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</row>
    <row r="55" spans="3:58" ht="8.25" customHeight="1" x14ac:dyDescent="0.2"/>
    <row r="56" spans="3:58" ht="10.5" customHeight="1" x14ac:dyDescent="0.2">
      <c r="C56" s="182" t="str">
        <f>IF(CONCLUSION3="","",CONCLUSION3)</f>
        <v/>
      </c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/>
    </row>
    <row r="57" spans="3:58" ht="8.25" customHeight="1" x14ac:dyDescent="0.2"/>
    <row r="58" spans="3:58" ht="10.5" customHeight="1" x14ac:dyDescent="0.2">
      <c r="C58" s="182" t="str">
        <f>IF(CONCLUSION4="","",CONCLUSION4)</f>
        <v/>
      </c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</row>
    <row r="59" spans="3:58" ht="2.25" customHeight="1" x14ac:dyDescent="0.2"/>
    <row r="60" spans="3:58" ht="12" customHeight="1" x14ac:dyDescent="0.2">
      <c r="J60" s="182" t="str">
        <f>IF(CONCLUSION5="","",CONCLUSION5)</f>
        <v/>
      </c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</row>
    <row r="61" spans="3:58" ht="6" customHeight="1" x14ac:dyDescent="0.2"/>
    <row r="62" spans="3:58" ht="10.5" customHeight="1" x14ac:dyDescent="0.2">
      <c r="C62" s="182" t="str">
        <f>IF(CONCLUSION6="","",CONCLUSION6)</f>
        <v/>
      </c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2"/>
      <c r="AZ62" s="182"/>
      <c r="BA62" s="182"/>
      <c r="BB62" s="182"/>
      <c r="BC62" s="182"/>
      <c r="BD62" s="182"/>
      <c r="BE62" s="182"/>
      <c r="BF62" s="182"/>
    </row>
    <row r="63" spans="3:58" ht="8.25" customHeight="1" x14ac:dyDescent="0.2"/>
    <row r="64" spans="3:58" ht="10.5" customHeight="1" x14ac:dyDescent="0.2">
      <c r="C64" s="182" t="str">
        <f>IF(CONCLUSION7="","",CONCLUSION7)</f>
        <v/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</row>
    <row r="65" spans="3:60" ht="8.25" customHeight="1" x14ac:dyDescent="0.2"/>
    <row r="66" spans="3:60" ht="10.5" customHeight="1" x14ac:dyDescent="0.2">
      <c r="C66" s="182" t="str">
        <f>IF(CONCLUSION8="","",CONCLUSION8)</f>
        <v/>
      </c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</row>
    <row r="67" spans="3:60" ht="10.5" customHeight="1" x14ac:dyDescent="0.2"/>
    <row r="68" spans="3:60" ht="10.5" customHeight="1" x14ac:dyDescent="0.2">
      <c r="S68" s="216" t="str">
        <f>IF(_SI19="","",_SI19)</f>
        <v/>
      </c>
      <c r="T68" s="216"/>
      <c r="U68" s="216"/>
      <c r="W68" s="217" t="str">
        <f>IF(_NO19="","",_NO19)</f>
        <v/>
      </c>
      <c r="X68" s="217"/>
      <c r="Y68" s="217"/>
      <c r="AB68" s="218" t="str">
        <f>IF(FECHACONTRATO="","",FECHACONTRATO)</f>
        <v/>
      </c>
      <c r="AC68" s="218"/>
      <c r="AD68" s="218"/>
      <c r="AE68" s="218"/>
      <c r="AF68" s="218"/>
      <c r="AG68" s="218"/>
      <c r="AH68" s="218"/>
      <c r="AI68" s="218"/>
      <c r="AJ68" s="218"/>
      <c r="AK68" s="218"/>
      <c r="AL68" s="218"/>
      <c r="AM68" s="218"/>
      <c r="AN68" s="218"/>
      <c r="AO68" s="218"/>
      <c r="AP68" s="218"/>
      <c r="AU68" s="185" t="str">
        <f>IF(SUELDO="","",SUELDO)</f>
        <v/>
      </c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</row>
    <row r="69" spans="3:60" ht="10.5" customHeight="1" x14ac:dyDescent="0.2">
      <c r="S69" s="216"/>
      <c r="T69" s="216"/>
      <c r="U69" s="216"/>
      <c r="W69" s="217"/>
      <c r="X69" s="217"/>
      <c r="Y69" s="217"/>
      <c r="AB69" s="218"/>
      <c r="AC69" s="218"/>
      <c r="AD69" s="218"/>
      <c r="AE69" s="218"/>
      <c r="AF69" s="218"/>
      <c r="AG69" s="218"/>
      <c r="AH69" s="218"/>
      <c r="AI69" s="218"/>
      <c r="AJ69" s="218"/>
      <c r="AK69" s="218"/>
      <c r="AL69" s="218"/>
      <c r="AM69" s="218"/>
      <c r="AN69" s="218"/>
      <c r="AO69" s="218"/>
      <c r="AP69" s="218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</row>
    <row r="70" spans="3:60" ht="10.5" customHeight="1" x14ac:dyDescent="0.2">
      <c r="S70" s="216" t="str">
        <f>IF(_SI20="","",_SI20)</f>
        <v/>
      </c>
      <c r="T70" s="216"/>
      <c r="U70" s="216"/>
      <c r="V70" s="8"/>
      <c r="W70" s="217" t="str">
        <f>IF(_NO20="","",_NO20)</f>
        <v/>
      </c>
      <c r="X70" s="217"/>
      <c r="Y70" s="217"/>
    </row>
    <row r="71" spans="3:60" ht="10.5" customHeight="1" x14ac:dyDescent="0.2">
      <c r="S71" s="216"/>
      <c r="T71" s="216"/>
      <c r="U71" s="216"/>
      <c r="V71" s="8"/>
      <c r="W71" s="217"/>
      <c r="X71" s="217"/>
      <c r="Y71" s="217"/>
      <c r="AB71" s="182" t="str">
        <f>IF(CARGOFINAL="","",CARGOFINAL)</f>
        <v/>
      </c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S71" s="182" t="str">
        <f>IF(TIPODECONTRATO="","",TIPODECONTRATO)</f>
        <v/>
      </c>
      <c r="AT71" s="182"/>
      <c r="AU71" s="182"/>
      <c r="AV71" s="182"/>
      <c r="AW71" s="182"/>
      <c r="AX71" s="182"/>
      <c r="AY71" s="182"/>
      <c r="AZ71" s="182"/>
      <c r="BA71" s="182"/>
      <c r="BB71" s="182"/>
      <c r="BC71" s="182"/>
      <c r="BD71" s="182"/>
      <c r="BE71" s="182"/>
      <c r="BF71" s="182"/>
    </row>
    <row r="72" spans="3:60" ht="10.5" customHeight="1" x14ac:dyDescent="0.2"/>
    <row r="73" spans="3:60" ht="10.5" customHeight="1" x14ac:dyDescent="0.2"/>
    <row r="74" spans="3:60" ht="10.5" customHeight="1" x14ac:dyDescent="0.2">
      <c r="C74" s="215" t="str">
        <f>IF(VERIFICACIONREFERENCIAS="","",VERIFICACIONREFERENCIAS)</f>
        <v/>
      </c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P74" s="215" t="str">
        <f>IF(PRIMERENTREVISTADOR="","",PRIMERENTREVISTADOR)</f>
        <v/>
      </c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D74" s="215" t="str">
        <f>IF(SEGUNDOENTREVIS.="","",SEGUNDOENTREVIS.)</f>
        <v/>
      </c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R74" s="215" t="str">
        <f>IF(FIRMAAUTORIZACION="","",FIRMAAUTORIZACION)</f>
        <v/>
      </c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</row>
    <row r="75" spans="3:60" ht="10.5" customHeight="1" x14ac:dyDescent="0.2"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</row>
    <row r="76" spans="3:60" ht="10.5" customHeight="1" x14ac:dyDescent="0.2"/>
    <row r="77" spans="3:60" ht="10.5" customHeight="1" x14ac:dyDescent="0.2"/>
    <row r="78" spans="3:60" ht="10.5" customHeight="1" x14ac:dyDescent="0.2"/>
    <row r="79" spans="3:60" ht="10.5" customHeight="1" x14ac:dyDescent="0.2"/>
    <row r="80" spans="3:6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</sheetData>
  <sheetProtection password="BB17" sheet="1" objects="1" scenarios="1" selectLockedCells="1" selectUnlockedCells="1"/>
  <mergeCells count="101">
    <mergeCell ref="AX7:BF8"/>
    <mergeCell ref="AJ7:AV8"/>
    <mergeCell ref="V7:AH8"/>
    <mergeCell ref="H47:I47"/>
    <mergeCell ref="J47:K47"/>
    <mergeCell ref="L47:M47"/>
    <mergeCell ref="R46:S46"/>
    <mergeCell ref="N47:O47"/>
    <mergeCell ref="AO29:BF30"/>
    <mergeCell ref="C18:BF19"/>
    <mergeCell ref="C20:BF21"/>
    <mergeCell ref="AW41:AW42"/>
    <mergeCell ref="AZ41:BG42"/>
    <mergeCell ref="AD39:AJ40"/>
    <mergeCell ref="C39:AA40"/>
    <mergeCell ref="C41:AA42"/>
    <mergeCell ref="AD41:AJ42"/>
    <mergeCell ref="AS39:AS40"/>
    <mergeCell ref="AS41:AS42"/>
    <mergeCell ref="D7:S8"/>
    <mergeCell ref="C16:BF17"/>
    <mergeCell ref="D13:S14"/>
    <mergeCell ref="V13:AH14"/>
    <mergeCell ref="AJ13:AV14"/>
    <mergeCell ref="AX13:BF14"/>
    <mergeCell ref="D10:S11"/>
    <mergeCell ref="V10:AH11"/>
    <mergeCell ref="AJ10:AV11"/>
    <mergeCell ref="AX10:BF11"/>
    <mergeCell ref="C58:BF58"/>
    <mergeCell ref="L46:M46"/>
    <mergeCell ref="J46:K46"/>
    <mergeCell ref="H46:I46"/>
    <mergeCell ref="N46:O46"/>
    <mergeCell ref="H48:I48"/>
    <mergeCell ref="J48:K48"/>
    <mergeCell ref="L48:M48"/>
    <mergeCell ref="H49:I49"/>
    <mergeCell ref="R47:S47"/>
    <mergeCell ref="P46:Q46"/>
    <mergeCell ref="P47:Q47"/>
    <mergeCell ref="C56:BF56"/>
    <mergeCell ref="AQ32:BF33"/>
    <mergeCell ref="AZ39:BG40"/>
    <mergeCell ref="AW39:AW40"/>
    <mergeCell ref="AK39:AR40"/>
    <mergeCell ref="AK41:AR42"/>
    <mergeCell ref="J49:K49"/>
    <mergeCell ref="AD46:AE46"/>
    <mergeCell ref="AM46:BF46"/>
    <mergeCell ref="AM47:BF47"/>
    <mergeCell ref="AM49:BF49"/>
    <mergeCell ref="AM48:BF48"/>
    <mergeCell ref="J52:BF52"/>
    <mergeCell ref="AJ49:AK49"/>
    <mergeCell ref="AF46:AG46"/>
    <mergeCell ref="AH46:AI46"/>
    <mergeCell ref="Z46:AA46"/>
    <mergeCell ref="AB46:AC46"/>
    <mergeCell ref="Z49:AA49"/>
    <mergeCell ref="AB49:AC49"/>
    <mergeCell ref="AB47:AC47"/>
    <mergeCell ref="Z47:AA47"/>
    <mergeCell ref="AJ46:AK46"/>
    <mergeCell ref="AF47:AG47"/>
    <mergeCell ref="AH47:AI47"/>
    <mergeCell ref="AJ47:AK47"/>
    <mergeCell ref="AD47:AE47"/>
    <mergeCell ref="Z48:AA48"/>
    <mergeCell ref="AB48:AC48"/>
    <mergeCell ref="AD48:AE48"/>
    <mergeCell ref="L49:M49"/>
    <mergeCell ref="C54:BF54"/>
    <mergeCell ref="AF48:AG48"/>
    <mergeCell ref="AH48:AI48"/>
    <mergeCell ref="AJ48:AK48"/>
    <mergeCell ref="AF49:AG49"/>
    <mergeCell ref="AU68:BH69"/>
    <mergeCell ref="AB68:AP69"/>
    <mergeCell ref="J60:BF60"/>
    <mergeCell ref="C62:BF62"/>
    <mergeCell ref="C66:BF66"/>
    <mergeCell ref="C64:BF64"/>
    <mergeCell ref="N48:O48"/>
    <mergeCell ref="P48:Q48"/>
    <mergeCell ref="R48:S48"/>
    <mergeCell ref="N49:O49"/>
    <mergeCell ref="P49:Q49"/>
    <mergeCell ref="R49:S49"/>
    <mergeCell ref="AD49:AE49"/>
    <mergeCell ref="AH49:AI49"/>
    <mergeCell ref="C74:M75"/>
    <mergeCell ref="P74:Z75"/>
    <mergeCell ref="AD74:AO75"/>
    <mergeCell ref="AR74:BF75"/>
    <mergeCell ref="S68:U69"/>
    <mergeCell ref="W68:Y69"/>
    <mergeCell ref="W70:Y71"/>
    <mergeCell ref="S70:U71"/>
    <mergeCell ref="AS71:BF71"/>
    <mergeCell ref="AB71:AP71"/>
  </mergeCells>
  <pageMargins left="0" right="0" top="0" bottom="0" header="0" footer="0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503</vt:i4>
      </vt:variant>
    </vt:vector>
  </HeadingPairs>
  <TitlesOfParts>
    <vt:vector size="511" baseType="lpstr">
      <vt:lpstr>HV1</vt:lpstr>
      <vt:lpstr>CHV1</vt:lpstr>
      <vt:lpstr>HV2</vt:lpstr>
      <vt:lpstr>CHV2</vt:lpstr>
      <vt:lpstr>HV3</vt:lpstr>
      <vt:lpstr>CHV3</vt:lpstr>
      <vt:lpstr>HV4</vt:lpstr>
      <vt:lpstr>CHV4</vt:lpstr>
      <vt:lpstr>_DIA1</vt:lpstr>
      <vt:lpstr>_DIA2</vt:lpstr>
      <vt:lpstr>_NO1</vt:lpstr>
      <vt:lpstr>_NO11</vt:lpstr>
      <vt:lpstr>_NO12</vt:lpstr>
      <vt:lpstr>_NO13</vt:lpstr>
      <vt:lpstr>_NO14</vt:lpstr>
      <vt:lpstr>_NO15</vt:lpstr>
      <vt:lpstr>_NO16</vt:lpstr>
      <vt:lpstr>_NO17</vt:lpstr>
      <vt:lpstr>_NO18</vt:lpstr>
      <vt:lpstr>_NO19</vt:lpstr>
      <vt:lpstr>_NO20</vt:lpstr>
      <vt:lpstr>_SI1</vt:lpstr>
      <vt:lpstr>_SI11</vt:lpstr>
      <vt:lpstr>_SI12</vt:lpstr>
      <vt:lpstr>_SI13</vt:lpstr>
      <vt:lpstr>_SI14</vt:lpstr>
      <vt:lpstr>_SI15</vt:lpstr>
      <vt:lpstr>_SI16</vt:lpstr>
      <vt:lpstr>_SI17</vt:lpstr>
      <vt:lpstr>_SI18</vt:lpstr>
      <vt:lpstr>_SI19</vt:lpstr>
      <vt:lpstr>_SI20</vt:lpstr>
      <vt:lpstr>AAAAANTESENESTAEMPRESA</vt:lpstr>
      <vt:lpstr>ACTUALEMPRESA</vt:lpstr>
      <vt:lpstr>ADISTANCIA</vt:lpstr>
      <vt:lpstr>ADMINISTRACION</vt:lpstr>
      <vt:lpstr>AFICIONES</vt:lpstr>
      <vt:lpstr>AGENCIA2</vt:lpstr>
      <vt:lpstr>AGENCIA3</vt:lpstr>
      <vt:lpstr>AGRUCULTURA</vt:lpstr>
      <vt:lpstr>ALIMENTOS</vt:lpstr>
      <vt:lpstr>ALQUILADA</vt:lpstr>
      <vt:lpstr>AMIGO</vt:lpstr>
      <vt:lpstr>ANUNCIO</vt:lpstr>
      <vt:lpstr>AÑO.NAC</vt:lpstr>
      <vt:lpstr>AÑOCURSADO</vt:lpstr>
      <vt:lpstr>AÑOINGRESO</vt:lpstr>
      <vt:lpstr>AÑOINGRESO1</vt:lpstr>
      <vt:lpstr>AÑOINGRESO2</vt:lpstr>
      <vt:lpstr>AÑORETIRO</vt:lpstr>
      <vt:lpstr>AÑORETIRO1</vt:lpstr>
      <vt:lpstr>AÑORETIRO2</vt:lpstr>
      <vt:lpstr>APELLIDO</vt:lpstr>
      <vt:lpstr>'HV1'!Área_de_impresión</vt:lpstr>
      <vt:lpstr>'HV2'!Área_de_impresión</vt:lpstr>
      <vt:lpstr>'HV3'!Área_de_impresión</vt:lpstr>
      <vt:lpstr>'HV4'!Área_de_impresión</vt:lpstr>
      <vt:lpstr>ASESORIAS</vt:lpstr>
      <vt:lpstr>ASISTIO.NO2</vt:lpstr>
      <vt:lpstr>ASISTIO.SI1</vt:lpstr>
      <vt:lpstr>ASISTIONO</vt:lpstr>
      <vt:lpstr>ASISTIOSI</vt:lpstr>
      <vt:lpstr>ASPECTO1</vt:lpstr>
      <vt:lpstr>ASPECTO2</vt:lpstr>
      <vt:lpstr>ASPECTO3</vt:lpstr>
      <vt:lpstr>ASPECTO4</vt:lpstr>
      <vt:lpstr>ASPIRACIONSALARIAL</vt:lpstr>
      <vt:lpstr>AUDITORIA</vt:lpstr>
      <vt:lpstr>AUTOMOTORES</vt:lpstr>
      <vt:lpstr>AUTORIZACION</vt:lpstr>
      <vt:lpstr>AVICULTURA</vt:lpstr>
      <vt:lpstr>BACHILLERATO</vt:lpstr>
      <vt:lpstr>BENEFICIARIO</vt:lpstr>
      <vt:lpstr>BODEGA</vt:lpstr>
      <vt:lpstr>BUENO</vt:lpstr>
      <vt:lpstr>BUENO1</vt:lpstr>
      <vt:lpstr>BUENO10</vt:lpstr>
      <vt:lpstr>BUENO11</vt:lpstr>
      <vt:lpstr>BUENO12</vt:lpstr>
      <vt:lpstr>BUENO13</vt:lpstr>
      <vt:lpstr>BUENO14</vt:lpstr>
      <vt:lpstr>BUENO15</vt:lpstr>
      <vt:lpstr>BUENO16</vt:lpstr>
      <vt:lpstr>BUENO17</vt:lpstr>
      <vt:lpstr>BUENO18</vt:lpstr>
      <vt:lpstr>BUENO19</vt:lpstr>
      <vt:lpstr>BUENO20</vt:lpstr>
      <vt:lpstr>BUENO21</vt:lpstr>
      <vt:lpstr>BUENO22</vt:lpstr>
      <vt:lpstr>BUENO23</vt:lpstr>
      <vt:lpstr>BUENO24</vt:lpstr>
      <vt:lpstr>BUENO25</vt:lpstr>
      <vt:lpstr>BUENO26</vt:lpstr>
      <vt:lpstr>BUENO3</vt:lpstr>
      <vt:lpstr>BUENO4</vt:lpstr>
      <vt:lpstr>BUENO55</vt:lpstr>
      <vt:lpstr>BUENO6</vt:lpstr>
      <vt:lpstr>BUENO7</vt:lpstr>
      <vt:lpstr>BUENO8</vt:lpstr>
      <vt:lpstr>BUENO9</vt:lpstr>
      <vt:lpstr>C.C.</vt:lpstr>
      <vt:lpstr>CARGO</vt:lpstr>
      <vt:lpstr>CARGO1</vt:lpstr>
      <vt:lpstr>CARGO3</vt:lpstr>
      <vt:lpstr>CARGOCONYUGE</vt:lpstr>
      <vt:lpstr>CARGODEINTERES</vt:lpstr>
      <vt:lpstr>CARGOFINAL</vt:lpstr>
      <vt:lpstr>CARGOJEFE</vt:lpstr>
      <vt:lpstr>CARGOJEFE2</vt:lpstr>
      <vt:lpstr>CARGOJEFEINM1</vt:lpstr>
      <vt:lpstr>CARGOJEFEINMEDIATO</vt:lpstr>
      <vt:lpstr>CATEGORIA</vt:lpstr>
      <vt:lpstr>CAUCHO</vt:lpstr>
      <vt:lpstr>CEDULA</vt:lpstr>
      <vt:lpstr>CEDULAEXPEDIDAEN</vt:lpstr>
      <vt:lpstr>CELULAR</vt:lpstr>
      <vt:lpstr>CIUDAD</vt:lpstr>
      <vt:lpstr>CIUDADCONYUGE</vt:lpstr>
      <vt:lpstr>COD.CARGO</vt:lpstr>
      <vt:lpstr>COMERCIAL</vt:lpstr>
      <vt:lpstr>COMERCIO</vt:lpstr>
      <vt:lpstr>COMINICACIONES</vt:lpstr>
      <vt:lpstr>COMPRAS</vt:lpstr>
      <vt:lpstr>CONCEPTOS</vt:lpstr>
      <vt:lpstr>CONCLUSION1</vt:lpstr>
      <vt:lpstr>CONCLUSION2</vt:lpstr>
      <vt:lpstr>CONCLUSION3</vt:lpstr>
      <vt:lpstr>CONCLUSION4</vt:lpstr>
      <vt:lpstr>CONCLUSION5</vt:lpstr>
      <vt:lpstr>CONCLUSION6</vt:lpstr>
      <vt:lpstr>CONCLUSION7</vt:lpstr>
      <vt:lpstr>CONCLUSION8</vt:lpstr>
      <vt:lpstr>CONSTRUCCION</vt:lpstr>
      <vt:lpstr>CONTABILIDAD</vt:lpstr>
      <vt:lpstr>CONTACTODIRECTO</vt:lpstr>
      <vt:lpstr>CONTRATOAGENCIA</vt:lpstr>
      <vt:lpstr>CONTRATODIRECTO</vt:lpstr>
      <vt:lpstr>CONTRATODIRECTO3</vt:lpstr>
      <vt:lpstr>COSTOS</vt:lpstr>
      <vt:lpstr>COTIZANTE</vt:lpstr>
      <vt:lpstr>CREDITO</vt:lpstr>
      <vt:lpstr>CUAL25</vt:lpstr>
      <vt:lpstr>CUAL26</vt:lpstr>
      <vt:lpstr>CUAL27</vt:lpstr>
      <vt:lpstr>CUAL28</vt:lpstr>
      <vt:lpstr>CUAL29</vt:lpstr>
      <vt:lpstr>CUALCONOCIMIENTOEXISTENCIAVACANTE</vt:lpstr>
      <vt:lpstr>CUALES10</vt:lpstr>
      <vt:lpstr>CUALES11</vt:lpstr>
      <vt:lpstr>CUALES12</vt:lpstr>
      <vt:lpstr>CUALES13</vt:lpstr>
      <vt:lpstr>CUALES14</vt:lpstr>
      <vt:lpstr>CUALES15</vt:lpstr>
      <vt:lpstr>CUALES16</vt:lpstr>
      <vt:lpstr>CUALES17</vt:lpstr>
      <vt:lpstr>CUALES18</vt:lpstr>
      <vt:lpstr>CUALES19</vt:lpstr>
      <vt:lpstr>CUALES2</vt:lpstr>
      <vt:lpstr>CUALES20</vt:lpstr>
      <vt:lpstr>CUALES21</vt:lpstr>
      <vt:lpstr>CUALES22</vt:lpstr>
      <vt:lpstr>CUALES23</vt:lpstr>
      <vt:lpstr>CUALES3</vt:lpstr>
      <vt:lpstr>CUALES4</vt:lpstr>
      <vt:lpstr>CUALES5</vt:lpstr>
      <vt:lpstr>CUALES6</vt:lpstr>
      <vt:lpstr>CUALES7</vt:lpstr>
      <vt:lpstr>CUALES8</vt:lpstr>
      <vt:lpstr>CUALES9</vt:lpstr>
      <vt:lpstr>CUERO</vt:lpstr>
      <vt:lpstr>CURSADOS1</vt:lpstr>
      <vt:lpstr>CURSADOS2</vt:lpstr>
      <vt:lpstr>CURSADOS3</vt:lpstr>
      <vt:lpstr>CURSADOS4</vt:lpstr>
      <vt:lpstr>CURSADOS5</vt:lpstr>
      <vt:lpstr>CURSADOS6</vt:lpstr>
      <vt:lpstr>CURSADOS7</vt:lpstr>
      <vt:lpstr>DD</vt:lpstr>
      <vt:lpstr>DDANTESENESTAEMPRESA</vt:lpstr>
      <vt:lpstr>DEPENDENCIA.PARIENTE</vt:lpstr>
      <vt:lpstr>DEPENDENCIAQUIENRECOMIENDA</vt:lpstr>
      <vt:lpstr>DIA.NAC</vt:lpstr>
      <vt:lpstr>DIAINGRESO1</vt:lpstr>
      <vt:lpstr>DIAINGRESO2</vt:lpstr>
      <vt:lpstr>DIARETIRO</vt:lpstr>
      <vt:lpstr>DIARETIRO1</vt:lpstr>
      <vt:lpstr>DIARETIRO2</vt:lpstr>
      <vt:lpstr>DIR.ACTUALEMPRESA</vt:lpstr>
      <vt:lpstr>DIR.FAMILIAR1</vt:lpstr>
      <vt:lpstr>DIR.REFERENCIA1</vt:lpstr>
      <vt:lpstr>DIR.REFERENCIA2</vt:lpstr>
      <vt:lpstr>DIRECCIONBARRIO</vt:lpstr>
      <vt:lpstr>DIRECCIONCONYUGE</vt:lpstr>
      <vt:lpstr>DIRECCIONEMPRESA1</vt:lpstr>
      <vt:lpstr>DIRECCIONEMPRESA2</vt:lpstr>
      <vt:lpstr>DISEÑO</vt:lpstr>
      <vt:lpstr>DISTRITO</vt:lpstr>
      <vt:lpstr>DIURNA</vt:lpstr>
      <vt:lpstr>DIURNA1</vt:lpstr>
      <vt:lpstr>DIURNA3</vt:lpstr>
      <vt:lpstr>DIURNO</vt:lpstr>
      <vt:lpstr>DURACION</vt:lpstr>
      <vt:lpstr>EDADES</vt:lpstr>
      <vt:lpstr>EDITORIAL</vt:lpstr>
      <vt:lpstr>EDUCACION</vt:lpstr>
      <vt:lpstr>ejemplo</vt:lpstr>
      <vt:lpstr>EMAIL</vt:lpstr>
      <vt:lpstr>EMPLEADO</vt:lpstr>
      <vt:lpstr>EMPRESACONYUGE</vt:lpstr>
      <vt:lpstr>EMPRESATRABAJAACTUAL</vt:lpstr>
      <vt:lpstr>ENTREVISTADOR1</vt:lpstr>
      <vt:lpstr>ENTREVISTADOR2</vt:lpstr>
      <vt:lpstr>ESTADOCIVIL</vt:lpstr>
      <vt:lpstr>ESTATURA</vt:lpstr>
      <vt:lpstr>EXPECTATIVAS1</vt:lpstr>
      <vt:lpstr>EXPECTATIVAS2</vt:lpstr>
      <vt:lpstr>EXPECTATIVAS3</vt:lpstr>
      <vt:lpstr>EXPERIENCIA</vt:lpstr>
      <vt:lpstr>EXTRANJERIA</vt:lpstr>
      <vt:lpstr>FAMILIAR</vt:lpstr>
      <vt:lpstr>FAMILIAR1</vt:lpstr>
      <vt:lpstr>FECHA4</vt:lpstr>
      <vt:lpstr>FECHAAFILIACION2</vt:lpstr>
      <vt:lpstr>FECHACONTRATO</vt:lpstr>
      <vt:lpstr>FECHAFILIACION</vt:lpstr>
      <vt:lpstr>FIJO1</vt:lpstr>
      <vt:lpstr>FIJO2</vt:lpstr>
      <vt:lpstr>FIJO3</vt:lpstr>
      <vt:lpstr>FINALIZACION1</vt:lpstr>
      <vt:lpstr>FINALIZACION2</vt:lpstr>
      <vt:lpstr>FINALIZACION3</vt:lpstr>
      <vt:lpstr>FINALIZACION4</vt:lpstr>
      <vt:lpstr>FINALIZACION5</vt:lpstr>
      <vt:lpstr>FINALIZACION6</vt:lpstr>
      <vt:lpstr>FINALIZACION7</vt:lpstr>
      <vt:lpstr>FINANCIERO</vt:lpstr>
      <vt:lpstr>FINANZAS</vt:lpstr>
      <vt:lpstr>FINDESEMANA</vt:lpstr>
      <vt:lpstr>FIRMA</vt:lpstr>
      <vt:lpstr>FIRMAAUTORIZACION</vt:lpstr>
      <vt:lpstr>FUNCIONES1</vt:lpstr>
      <vt:lpstr>FUNCIONES2</vt:lpstr>
      <vt:lpstr>FUNCIONES3</vt:lpstr>
      <vt:lpstr>FUNCIONES4</vt:lpstr>
      <vt:lpstr>FUNCIONES5</vt:lpstr>
      <vt:lpstr>FUNCIONES6</vt:lpstr>
      <vt:lpstr>GENTE</vt:lpstr>
      <vt:lpstr>GERENCIA</vt:lpstr>
      <vt:lpstr>HERMANO1</vt:lpstr>
      <vt:lpstr>HERMANO2</vt:lpstr>
      <vt:lpstr>HIDROCARBUROS</vt:lpstr>
      <vt:lpstr>HORA1</vt:lpstr>
      <vt:lpstr>HORA2</vt:lpstr>
      <vt:lpstr>HORADELLEGADA1</vt:lpstr>
      <vt:lpstr>HORADELLEGADA2</vt:lpstr>
      <vt:lpstr>HOTELES</vt:lpstr>
      <vt:lpstr>IDIOMA1</vt:lpstr>
      <vt:lpstr>IDIOMA2</vt:lpstr>
      <vt:lpstr>IMPUESTOS</vt:lpstr>
      <vt:lpstr>INDEFINIDO1</vt:lpstr>
      <vt:lpstr>INDEFINIDO2</vt:lpstr>
      <vt:lpstr>INDEFINIDO3</vt:lpstr>
      <vt:lpstr>INDEPENDIENTE</vt:lpstr>
      <vt:lpstr>INDUSTRIA</vt:lpstr>
      <vt:lpstr>INFORMATICO</vt:lpstr>
      <vt:lpstr>INGRESO1</vt:lpstr>
      <vt:lpstr>INMOBILIARIO</vt:lpstr>
      <vt:lpstr>INSTITUCION</vt:lpstr>
      <vt:lpstr>INSTITUCION1</vt:lpstr>
      <vt:lpstr>INSTITUCION2</vt:lpstr>
      <vt:lpstr>INSTITUCION3</vt:lpstr>
      <vt:lpstr>INSTITUCION4</vt:lpstr>
      <vt:lpstr>INSTITUCION5</vt:lpstr>
      <vt:lpstr>INSTITUCION6</vt:lpstr>
      <vt:lpstr>INSTITUCION7</vt:lpstr>
      <vt:lpstr>INTENSIDAD</vt:lpstr>
      <vt:lpstr>INTERNET</vt:lpstr>
      <vt:lpstr>JEFEINMEDIATO</vt:lpstr>
      <vt:lpstr>JEFEINMEDIATO1</vt:lpstr>
      <vt:lpstr>JEFEINMEDIATO2</vt:lpstr>
      <vt:lpstr>LIBRETA</vt:lpstr>
      <vt:lpstr>LICENCIACONDUCCION</vt:lpstr>
      <vt:lpstr>LOGROS1</vt:lpstr>
      <vt:lpstr>LOGROS2</vt:lpstr>
      <vt:lpstr>LOGROS3</vt:lpstr>
      <vt:lpstr>LUGAR.NAC</vt:lpstr>
      <vt:lpstr>MAQUINARIA</vt:lpstr>
      <vt:lpstr>MEDIOTIEMPO</vt:lpstr>
      <vt:lpstr>MEDIOTIEMPO1</vt:lpstr>
      <vt:lpstr>MEDIOTIEMPO3</vt:lpstr>
      <vt:lpstr>MERCADEO</vt:lpstr>
      <vt:lpstr>MES.NAC</vt:lpstr>
      <vt:lpstr>MESINGRESO</vt:lpstr>
      <vt:lpstr>MESINGRESO1</vt:lpstr>
      <vt:lpstr>MESINGRESO2</vt:lpstr>
      <vt:lpstr>MESRETIRO</vt:lpstr>
      <vt:lpstr>MESRETIRO1</vt:lpstr>
      <vt:lpstr>MESRETIRO2</vt:lpstr>
      <vt:lpstr>METALURGIA</vt:lpstr>
      <vt:lpstr>MINERIA</vt:lpstr>
      <vt:lpstr>MM</vt:lpstr>
      <vt:lpstr>MMANTESENESTAEMPRESA</vt:lpstr>
      <vt:lpstr>MOTIVORETIRO</vt:lpstr>
      <vt:lpstr>MOTIVORETIRO1</vt:lpstr>
      <vt:lpstr>MOTIVORETIRO3</vt:lpstr>
      <vt:lpstr>MUEBLES</vt:lpstr>
      <vt:lpstr>MUYBUENO</vt:lpstr>
      <vt:lpstr>MUYBUENO10</vt:lpstr>
      <vt:lpstr>MUYBUENO11</vt:lpstr>
      <vt:lpstr>MUYBUENO12</vt:lpstr>
      <vt:lpstr>MUYBUENO13</vt:lpstr>
      <vt:lpstr>MUYBUENO14</vt:lpstr>
      <vt:lpstr>MUYBUENO15</vt:lpstr>
      <vt:lpstr>MUYBUENO16</vt:lpstr>
      <vt:lpstr>MUYBUENO17</vt:lpstr>
      <vt:lpstr>MUYBUENO18</vt:lpstr>
      <vt:lpstr>MUYBUENO19</vt:lpstr>
      <vt:lpstr>MUYBUENO2</vt:lpstr>
      <vt:lpstr>MUYBUENO20</vt:lpstr>
      <vt:lpstr>MUYBUENO22</vt:lpstr>
      <vt:lpstr>MUYBUENO23</vt:lpstr>
      <vt:lpstr>MUYBUENO24</vt:lpstr>
      <vt:lpstr>MUYBUENO25</vt:lpstr>
      <vt:lpstr>MUYBUENO26</vt:lpstr>
      <vt:lpstr>MUYBUENO3</vt:lpstr>
      <vt:lpstr>MUYBUENO4</vt:lpstr>
      <vt:lpstr>MUYBUENO5</vt:lpstr>
      <vt:lpstr>MUYBUENO6</vt:lpstr>
      <vt:lpstr>MUYBUENO7</vt:lpstr>
      <vt:lpstr>MUYBUENO8</vt:lpstr>
      <vt:lpstr>MUYBUENO9</vt:lpstr>
      <vt:lpstr>NACIONALIDAD</vt:lpstr>
      <vt:lpstr>NOCTURNA</vt:lpstr>
      <vt:lpstr>NOCTURNA1</vt:lpstr>
      <vt:lpstr>NOCTURNA3</vt:lpstr>
      <vt:lpstr>NOCTURNO</vt:lpstr>
      <vt:lpstr>NOINGRESOADICIONAL</vt:lpstr>
      <vt:lpstr>NOMBRE</vt:lpstr>
      <vt:lpstr>NOMBRE.PARIENTE</vt:lpstr>
      <vt:lpstr>NOMBRE.RECOMENDADO</vt:lpstr>
      <vt:lpstr>NOMBREARRENDADOR</vt:lpstr>
      <vt:lpstr>NOMBRECONYUGE</vt:lpstr>
      <vt:lpstr>NOMBREEMPRESA1</vt:lpstr>
      <vt:lpstr>NOMBREEMPRESA2</vt:lpstr>
      <vt:lpstr>NOMBREFAMILIAR1</vt:lpstr>
      <vt:lpstr>NOMBREINSTITUCION</vt:lpstr>
      <vt:lpstr>NOMBREMADRE</vt:lpstr>
      <vt:lpstr>NOMBREPADRE</vt:lpstr>
      <vt:lpstr>NOMBREPROGRAMA</vt:lpstr>
      <vt:lpstr>NOPARIENTESTRABAJANENESTAEMPRESA</vt:lpstr>
      <vt:lpstr>NOPRACTICADEPORTE</vt:lpstr>
      <vt:lpstr>NORECOMENDOALGUIENDEESTAEMPRESA</vt:lpstr>
      <vt:lpstr>NOSOLICITOTRABAJOANTESENESTAEMPRESA</vt:lpstr>
      <vt:lpstr>NOTRABAJAACTUAL</vt:lpstr>
      <vt:lpstr>NOTRABAJARLUGARDISTINTO</vt:lpstr>
      <vt:lpstr>NOTRABAJOANTESENESTAEMPRESA</vt:lpstr>
      <vt:lpstr>NOVEHICULO</vt:lpstr>
      <vt:lpstr>NUMERO</vt:lpstr>
      <vt:lpstr>NUMEROCEDULA</vt:lpstr>
      <vt:lpstr>NUYBUENO21</vt:lpstr>
      <vt:lpstr>OBLIGACIONES</vt:lpstr>
      <vt:lpstr>OCUPACIONFAMILIAR1</vt:lpstr>
      <vt:lpstr>OCUPACIONREFERENCIA1</vt:lpstr>
      <vt:lpstr>OCUPACIONREFERENCIA2</vt:lpstr>
      <vt:lpstr>OTRAJORNADA</vt:lpstr>
      <vt:lpstr>OTRAJORNADA1</vt:lpstr>
      <vt:lpstr>OTRAJORNADA3</vt:lpstr>
      <vt:lpstr>OTRO2</vt:lpstr>
      <vt:lpstr>OTRO5</vt:lpstr>
      <vt:lpstr>OTRO6</vt:lpstr>
      <vt:lpstr>OTRO7</vt:lpstr>
      <vt:lpstr>OTROCONOCIMIENTOEXISTENCIAVACANTE</vt:lpstr>
      <vt:lpstr>OTROS3</vt:lpstr>
      <vt:lpstr>OTROSSECTORES</vt:lpstr>
      <vt:lpstr>OTROSSERVICIOS</vt:lpstr>
      <vt:lpstr>PAPEL</vt:lpstr>
      <vt:lpstr>PARENTESCO</vt:lpstr>
      <vt:lpstr>PERSONAL</vt:lpstr>
      <vt:lpstr>PESO</vt:lpstr>
      <vt:lpstr>POBLACION</vt:lpstr>
      <vt:lpstr>PORHORAAS1</vt:lpstr>
      <vt:lpstr>PORHORAS</vt:lpstr>
      <vt:lpstr>PORHORAS3</vt:lpstr>
      <vt:lpstr>PRIMERACLASE</vt:lpstr>
      <vt:lpstr>PRIMERENTREVISTADOR</vt:lpstr>
      <vt:lpstr>PRODUCCION</vt:lpstr>
      <vt:lpstr>PROF.HNO1</vt:lpstr>
      <vt:lpstr>PROFESION</vt:lpstr>
      <vt:lpstr>PROFESIONAL</vt:lpstr>
      <vt:lpstr>PROFESIONCONYUGE</vt:lpstr>
      <vt:lpstr>PROFESIONHNO2</vt:lpstr>
      <vt:lpstr>PROFESIONMADRE</vt:lpstr>
      <vt:lpstr>PROFESIONPADRE</vt:lpstr>
      <vt:lpstr>PROGRAMA1</vt:lpstr>
      <vt:lpstr>PROGRAMA2</vt:lpstr>
      <vt:lpstr>PROGRAMA3</vt:lpstr>
      <vt:lpstr>PROGRAMA4</vt:lpstr>
      <vt:lpstr>PROPIA</vt:lpstr>
      <vt:lpstr>PUBLICIDAD</vt:lpstr>
      <vt:lpstr>QUIMICO</vt:lpstr>
      <vt:lpstr>RECICLAJE</vt:lpstr>
      <vt:lpstr>REFERENCIA2</vt:lpstr>
      <vt:lpstr>REGIONES</vt:lpstr>
      <vt:lpstr>REGULAR1</vt:lpstr>
      <vt:lpstr>REGULAR10</vt:lpstr>
      <vt:lpstr>REGULAR11</vt:lpstr>
      <vt:lpstr>REGULAR12</vt:lpstr>
      <vt:lpstr>REGULAR13</vt:lpstr>
      <vt:lpstr>REGULAR14</vt:lpstr>
      <vt:lpstr>REGULAR15</vt:lpstr>
      <vt:lpstr>REGULAR16</vt:lpstr>
      <vt:lpstr>REGULAR17</vt:lpstr>
      <vt:lpstr>REGULAR18</vt:lpstr>
      <vt:lpstr>REGULAR19</vt:lpstr>
      <vt:lpstr>REGULAR2</vt:lpstr>
      <vt:lpstr>REGULAR20</vt:lpstr>
      <vt:lpstr>REGULAR21</vt:lpstr>
      <vt:lpstr>REGULAR22</vt:lpstr>
      <vt:lpstr>REGULAR23</vt:lpstr>
      <vt:lpstr>REGULAR24</vt:lpstr>
      <vt:lpstr>REGULAR25</vt:lpstr>
      <vt:lpstr>REGULAR26</vt:lpstr>
      <vt:lpstr>REGULAR3</vt:lpstr>
      <vt:lpstr>REGULAR4</vt:lpstr>
      <vt:lpstr>REGULAR5</vt:lpstr>
      <vt:lpstr>REGULAR6</vt:lpstr>
      <vt:lpstr>REGULAR7</vt:lpstr>
      <vt:lpstr>REGULAR8</vt:lpstr>
      <vt:lpstr>REGULAR9</vt:lpstr>
      <vt:lpstr>SALUD</vt:lpstr>
      <vt:lpstr>SEGUNDACLASE</vt:lpstr>
      <vt:lpstr>SEGUNDOENTREVIS.</vt:lpstr>
      <vt:lpstr>SEGURIDAD</vt:lpstr>
      <vt:lpstr>SEGUROS</vt:lpstr>
      <vt:lpstr>SERV.TEMPORALES</vt:lpstr>
      <vt:lpstr>SERVICIOS</vt:lpstr>
      <vt:lpstr>SIINGRESOADICIONAL</vt:lpstr>
      <vt:lpstr>SIPARIENTESTRABAJANENESTAEMPRESA</vt:lpstr>
      <vt:lpstr>SIPRACTICADEPORTE</vt:lpstr>
      <vt:lpstr>SIRECOMENDOALGUIENDEESTAEMPRESA</vt:lpstr>
      <vt:lpstr>SISOLICITOTRABAJOANTESENESTAEMPRESA</vt:lpstr>
      <vt:lpstr>SISTEMAS</vt:lpstr>
      <vt:lpstr>SITRABAJAACTUAL</vt:lpstr>
      <vt:lpstr>SITRABAJARLUGARDISTINTO</vt:lpstr>
      <vt:lpstr>SITRABAJOANTESENESTAEMPRESA</vt:lpstr>
      <vt:lpstr>SIVEHICULO</vt:lpstr>
      <vt:lpstr>SUELDO</vt:lpstr>
      <vt:lpstr>SUELDOFINAL1</vt:lpstr>
      <vt:lpstr>SUELDOFINAL2</vt:lpstr>
      <vt:lpstr>SUELDOFINAL3</vt:lpstr>
      <vt:lpstr>SUELDOINICIAL1</vt:lpstr>
      <vt:lpstr>SUELDOINICIAL2</vt:lpstr>
      <vt:lpstr>SUELDOINICIAL3</vt:lpstr>
      <vt:lpstr>TABACO</vt:lpstr>
      <vt:lpstr>TARJ.PROFESIONAL</vt:lpstr>
      <vt:lpstr>TE.ACTUALEMPRESA</vt:lpstr>
      <vt:lpstr>TECNICO</vt:lpstr>
      <vt:lpstr>TECNICO2</vt:lpstr>
      <vt:lpstr>TECNOLOGICO</vt:lpstr>
      <vt:lpstr>TEL.ARRENDADOR</vt:lpstr>
      <vt:lpstr>TEL.CONYUGE</vt:lpstr>
      <vt:lpstr>TEL.EMPRESA2</vt:lpstr>
      <vt:lpstr>TEL.FAMILIAR1</vt:lpstr>
      <vt:lpstr>TEL.HNO1</vt:lpstr>
      <vt:lpstr>TEL.HNO2</vt:lpstr>
      <vt:lpstr>TEL.MADRE</vt:lpstr>
      <vt:lpstr>TEL.PADRE</vt:lpstr>
      <vt:lpstr>TEL.REFERENCIA1</vt:lpstr>
      <vt:lpstr>TEL.REFERENCIA2</vt:lpstr>
      <vt:lpstr>TELEFONO</vt:lpstr>
      <vt:lpstr>TELEFONO1</vt:lpstr>
      <vt:lpstr>TELEFONOEMPRESA1</vt:lpstr>
      <vt:lpstr>TESORERIA</vt:lpstr>
      <vt:lpstr>TEXTILES</vt:lpstr>
      <vt:lpstr>TIEMPO1</vt:lpstr>
      <vt:lpstr>TIEMPO2</vt:lpstr>
      <vt:lpstr>TIEMPOCOMPLETO</vt:lpstr>
      <vt:lpstr>TIEMPOCOMPLETO1</vt:lpstr>
      <vt:lpstr>TIEMPOCOMPLETO3</vt:lpstr>
      <vt:lpstr>TIEMPOSERVIDO1</vt:lpstr>
      <vt:lpstr>TIEMPOSERVIDO2</vt:lpstr>
      <vt:lpstr>TIEMPOVIVIDO</vt:lpstr>
      <vt:lpstr>TIMPOSERVIDO</vt:lpstr>
      <vt:lpstr>TIPOCONTRATO</vt:lpstr>
      <vt:lpstr>TIPODECONTRATO</vt:lpstr>
      <vt:lpstr>TIPOESTUDIOS</vt:lpstr>
      <vt:lpstr>TITULO1</vt:lpstr>
      <vt:lpstr>TITULO2</vt:lpstr>
      <vt:lpstr>TITULO3</vt:lpstr>
      <vt:lpstr>TITULO4</vt:lpstr>
      <vt:lpstr>TITULO5</vt:lpstr>
      <vt:lpstr>TITULO6</vt:lpstr>
      <vt:lpstr>TITULO7</vt:lpstr>
      <vt:lpstr>TRANSPORTE</vt:lpstr>
      <vt:lpstr>TURISMO</vt:lpstr>
      <vt:lpstr>VALORINGRESO</vt:lpstr>
      <vt:lpstr>VERIFICACION1</vt:lpstr>
      <vt:lpstr>VERIFICACION2</vt:lpstr>
      <vt:lpstr>VERIFICACION3</vt:lpstr>
      <vt:lpstr>VERIFICACIONREFERENCIAS</vt:lpstr>
      <vt:lpstr>VIDRIO</vt:lpstr>
      <vt:lpstr>YYYY</vt:lpstr>
      <vt:lpstr>ZZCIUDAD0</vt:lpstr>
      <vt:lpstr>ZZCIUDAD1</vt:lpstr>
      <vt:lpstr>ZZCIUDAD2</vt:lpstr>
      <vt:lpstr>ZZCIUDAD3</vt:lpstr>
      <vt:lpstr>ZZCIUDAD4</vt:lpstr>
      <vt:lpstr>ZZCIUDAD5</vt:lpstr>
      <vt:lpstr>ZZCIUDAD6</vt:lpstr>
      <vt:lpstr>ZZCUALES30</vt:lpstr>
      <vt:lpstr>ZZTIEMPO3</vt:lpstr>
    </vt:vector>
  </TitlesOfParts>
  <Company>Familia Correa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Gigos</dc:creator>
  <cp:lastModifiedBy>O.C. La Economía</cp:lastModifiedBy>
  <cp:lastPrinted>2011-02-14T20:02:46Z</cp:lastPrinted>
  <dcterms:created xsi:type="dcterms:W3CDTF">2000-11-26T21:34:55Z</dcterms:created>
  <dcterms:modified xsi:type="dcterms:W3CDTF">2015-05-01T00:07:27Z</dcterms:modified>
</cp:coreProperties>
</file>